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30" activeTab="0"/>
  </bookViews>
  <sheets>
    <sheet name="nauczyciele" sheetId="1" r:id="rId1"/>
    <sheet name="admin i obsługa" sheetId="2" r:id="rId2"/>
  </sheets>
  <definedNames>
    <definedName name="_xlnm.Print_Area" localSheetId="1">'admin i obsługa'!$A$1:$O$20</definedName>
    <definedName name="_xlnm.Print_Area" localSheetId="0">'nauczyciele'!$A$1:$S$47</definedName>
  </definedNames>
  <calcPr fullCalcOnLoad="1"/>
</workbook>
</file>

<file path=xl/sharedStrings.xml><?xml version="1.0" encoding="utf-8"?>
<sst xmlns="http://schemas.openxmlformats.org/spreadsheetml/2006/main" count="177" uniqueCount="106">
  <si>
    <t>Lp</t>
  </si>
  <si>
    <t>wymiar zatrudnienia</t>
  </si>
  <si>
    <t>stawka</t>
  </si>
  <si>
    <t>wysługa</t>
  </si>
  <si>
    <t>dodatek funkcyjny</t>
  </si>
  <si>
    <t>dodatek motywacyjny</t>
  </si>
  <si>
    <t>dodatek opiekun stażu</t>
  </si>
  <si>
    <t>Kwota                                za godz.                               w m-cu</t>
  </si>
  <si>
    <t>Razem wynagrodzenie</t>
  </si>
  <si>
    <t>dodatek                             za wychow.</t>
  </si>
  <si>
    <t>%</t>
  </si>
  <si>
    <t>kwota</t>
  </si>
  <si>
    <t xml:space="preserve">Nazwisko i imię </t>
  </si>
  <si>
    <t>stopień awansu zawodowego</t>
  </si>
  <si>
    <t>ilość lat</t>
  </si>
  <si>
    <t>jubileusz / odprawa</t>
  </si>
  <si>
    <t>wypłata na dzień</t>
  </si>
  <si>
    <t>Nazwisko i imię</t>
  </si>
  <si>
    <t>stanowisko</t>
  </si>
  <si>
    <t>premia</t>
  </si>
  <si>
    <t>dodatek służbowy</t>
  </si>
  <si>
    <t>inny dodatek</t>
  </si>
  <si>
    <t xml:space="preserve"> </t>
  </si>
  <si>
    <t xml:space="preserve">ZESTAWIENIE ZBIORCZE          </t>
  </si>
  <si>
    <t xml:space="preserve">Zespół Szkolno-Przedszkolny nr 2 </t>
  </si>
  <si>
    <t>M</t>
  </si>
  <si>
    <t>etat</t>
  </si>
  <si>
    <t>Czekaj Alina</t>
  </si>
  <si>
    <t>D</t>
  </si>
  <si>
    <t>Czop Anna</t>
  </si>
  <si>
    <t>Góral Bożena</t>
  </si>
  <si>
    <t>Nowak Anita</t>
  </si>
  <si>
    <t>Symoszyn Izabela</t>
  </si>
  <si>
    <t>Tkocz Ireneusz</t>
  </si>
  <si>
    <t>Wróbel Jolanta</t>
  </si>
  <si>
    <t>Pniak Sandra</t>
  </si>
  <si>
    <t>K</t>
  </si>
  <si>
    <t>Skrobacz Grażyna</t>
  </si>
  <si>
    <t>Wołoszyn Agnieszka</t>
  </si>
  <si>
    <t>sekretarz</t>
  </si>
  <si>
    <t>Bauerfeind Grażyna</t>
  </si>
  <si>
    <t>woźna oddziałowa</t>
  </si>
  <si>
    <t>3/4 etatu</t>
  </si>
  <si>
    <t>konserwator</t>
  </si>
  <si>
    <t>Leśnik Ewelina</t>
  </si>
  <si>
    <t>sprzątaczka</t>
  </si>
  <si>
    <t>Majda Barbara</t>
  </si>
  <si>
    <t>Piechaczek Renata</t>
  </si>
  <si>
    <t>Razem</t>
  </si>
  <si>
    <t>Piertyga Jan</t>
  </si>
  <si>
    <t>Ilość godzin ponadwym w tyg</t>
  </si>
  <si>
    <t>Hanslik-Czubko Sonia</t>
  </si>
  <si>
    <t>Hojka Mirosława</t>
  </si>
  <si>
    <t>Kowalska Anna</t>
  </si>
  <si>
    <t>Piechaczek Piotr</t>
  </si>
  <si>
    <t>Rudzka-Gajda Agnieszka</t>
  </si>
  <si>
    <t>Rozdział</t>
  </si>
  <si>
    <t>Płaczek Edyta</t>
  </si>
  <si>
    <t xml:space="preserve">Kamińska Ludmiła </t>
  </si>
  <si>
    <t xml:space="preserve">Mendla Irena </t>
  </si>
  <si>
    <t>opiekun dzieci i młodzieży</t>
  </si>
  <si>
    <t xml:space="preserve">Sobina Roksana </t>
  </si>
  <si>
    <t xml:space="preserve">Stefaniak Katarzyna </t>
  </si>
  <si>
    <t>Brenk Sylwia</t>
  </si>
  <si>
    <t>Kabut Teresa</t>
  </si>
  <si>
    <t xml:space="preserve">Staniczek Angelika </t>
  </si>
  <si>
    <t>uzupełnienie</t>
  </si>
  <si>
    <t>odprawa emerytalna</t>
  </si>
  <si>
    <t>vacat psycholog</t>
  </si>
  <si>
    <t>vacat rewalidacje</t>
  </si>
  <si>
    <t>vacat wdżwr</t>
  </si>
  <si>
    <t>Odrozek Weronika</t>
  </si>
  <si>
    <t xml:space="preserve">0,875 etatu </t>
  </si>
  <si>
    <t>vacat za P. Anitę Nowak - urlop dla poratowania zdrowia</t>
  </si>
  <si>
    <t>P. Jolanta Majcherek - odejście na  świadczenie kompensacyjnew 2020r.</t>
  </si>
  <si>
    <t>P. Teresa Kabut o 1.09.2020 r. - nauczyciel kontraktowy</t>
  </si>
  <si>
    <t>P. Sandra Pniak od 1.09.20120r. - nauczyciel mianowany</t>
  </si>
  <si>
    <t>P. Katarzyna Stefaniak od 1.09.2020r. - nauczyciel dyplomowany</t>
  </si>
  <si>
    <t>P. Sonia Hanslik-Czubko od 1.09.2020r. - nauczyciel dyplomowany</t>
  </si>
  <si>
    <t>vacat 10 h z języka polskiego za p. Sonię Hanslik-Cczubko</t>
  </si>
  <si>
    <t>zmiana stopni awansu zawodowego w 2020r.</t>
  </si>
  <si>
    <t>jubileusze w 2020r.</t>
  </si>
  <si>
    <t>Ireneusz Tkocz - 20 lat</t>
  </si>
  <si>
    <t>ks. Jan Pietryga - 25 lat</t>
  </si>
  <si>
    <t>zastępstwo do 31.08.2020</t>
  </si>
  <si>
    <t>zastepstwo do końca czerwca 2020</t>
  </si>
  <si>
    <t>pensum</t>
  </si>
  <si>
    <t>coś?</t>
  </si>
  <si>
    <t xml:space="preserve">szachy </t>
  </si>
  <si>
    <t>od 1.09.2019r. - liczba oddziełów 12, od 1.09.2020 r. przewidywana liczba oddziałów 12</t>
  </si>
  <si>
    <t>Ekspert na stopień nauczyciela kontraktowego 1 - 80 zł</t>
  </si>
  <si>
    <t>od 1.09.2019r. - 1 klasa III, od 1.09.2020r. 2 klasy III</t>
  </si>
  <si>
    <t>P. Anita Nowak - urlop dla poratowania zdrowia do 8.04.2020, do wybrania urlop za 2018/2019 8 tygodni</t>
  </si>
  <si>
    <t>P. Bogusława Stuła - odejście na emeryturę w 2020r. W 2021r. Powinna otrzymać jubileusz 40l. pracy, więc będzie jej przysługiwał w 2020r.</t>
  </si>
  <si>
    <t>skutki finansowe do arkusza organizacyjnego dla administracji i obsługi na rok szkolny 2020/2021</t>
  </si>
  <si>
    <t>Witkowska Halina</t>
  </si>
  <si>
    <t>45 lat</t>
  </si>
  <si>
    <t>p. Irena Mendla - odprawa emerytalna w 2021r.</t>
  </si>
  <si>
    <t>30 lat</t>
  </si>
  <si>
    <t>p. Grażyna Bauerfeind - odprawa emerytalna w 2021r. , jubileusz za 45 lat pracy 01.04.2021r.</t>
  </si>
  <si>
    <t>01.08.2021r.</t>
  </si>
  <si>
    <t>30.09.2020</t>
  </si>
  <si>
    <t>01.04.2021,  odprawa emerytalna</t>
  </si>
  <si>
    <t>ZESTAWIENIE ZBIORCZE    skutki finansowe do arkusza organizacyjnego dla nauczycieli na rok szkolny 2020/2021</t>
  </si>
  <si>
    <t>Beata French</t>
  </si>
  <si>
    <t>Kominek Natalia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</si>
</sst>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_ ;[Red]\-#,##0.00\ 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&quot; &quot;???/???"/>
  </numFmts>
  <fonts count="6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52" fillId="0" borderId="10" xfId="0" applyNumberFormat="1" applyFont="1" applyBorder="1" applyAlignment="1">
      <alignment horizontal="right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left" vertical="top"/>
    </xf>
    <xf numFmtId="0" fontId="53" fillId="0" borderId="0" xfId="0" applyFont="1" applyAlignment="1">
      <alignment/>
    </xf>
    <xf numFmtId="0" fontId="53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left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vertical="center" wrapText="1"/>
    </xf>
    <xf numFmtId="165" fontId="52" fillId="0" borderId="10" xfId="0" applyNumberFormat="1" applyFont="1" applyBorder="1" applyAlignment="1">
      <alignment horizontal="right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4" fillId="0" borderId="10" xfId="0" applyFont="1" applyBorder="1" applyAlignment="1">
      <alignment horizontal="center" vertical="center"/>
    </xf>
    <xf numFmtId="12" fontId="54" fillId="0" borderId="10" xfId="0" applyNumberFormat="1" applyFont="1" applyBorder="1" applyAlignment="1">
      <alignment/>
    </xf>
    <xf numFmtId="0" fontId="54" fillId="0" borderId="10" xfId="0" applyFont="1" applyBorder="1" applyAlignment="1">
      <alignment/>
    </xf>
    <xf numFmtId="12" fontId="54" fillId="0" borderId="0" xfId="0" applyNumberFormat="1" applyFont="1" applyAlignment="1">
      <alignment/>
    </xf>
    <xf numFmtId="0" fontId="54" fillId="0" borderId="11" xfId="0" applyNumberFormat="1" applyFont="1" applyBorder="1" applyAlignment="1">
      <alignment vertical="center" wrapText="1"/>
    </xf>
    <xf numFmtId="0" fontId="54" fillId="0" borderId="12" xfId="0" applyNumberFormat="1" applyFont="1" applyBorder="1" applyAlignment="1">
      <alignment vertical="center" wrapText="1"/>
    </xf>
    <xf numFmtId="165" fontId="54" fillId="0" borderId="10" xfId="0" applyNumberFormat="1" applyFont="1" applyBorder="1" applyAlignment="1">
      <alignment/>
    </xf>
    <xf numFmtId="4" fontId="54" fillId="0" borderId="10" xfId="0" applyNumberFormat="1" applyFont="1" applyBorder="1" applyAlignment="1">
      <alignment/>
    </xf>
    <xf numFmtId="165" fontId="55" fillId="0" borderId="10" xfId="0" applyNumberFormat="1" applyFont="1" applyBorder="1" applyAlignment="1">
      <alignment horizontal="right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right"/>
    </xf>
    <xf numFmtId="165" fontId="55" fillId="0" borderId="13" xfId="0" applyNumberFormat="1" applyFont="1" applyBorder="1" applyAlignment="1">
      <alignment horizontal="center"/>
    </xf>
    <xf numFmtId="165" fontId="55" fillId="0" borderId="13" xfId="0" applyNumberFormat="1" applyFont="1" applyBorder="1" applyAlignment="1">
      <alignment horizontal="right"/>
    </xf>
    <xf numFmtId="0" fontId="55" fillId="0" borderId="13" xfId="0" applyFont="1" applyBorder="1" applyAlignment="1">
      <alignment/>
    </xf>
    <xf numFmtId="0" fontId="54" fillId="0" borderId="10" xfId="0" applyFont="1" applyBorder="1" applyAlignment="1">
      <alignment horizontal="center" vertical="center"/>
    </xf>
    <xf numFmtId="165" fontId="56" fillId="0" borderId="10" xfId="0" applyNumberFormat="1" applyFont="1" applyBorder="1" applyAlignment="1" quotePrefix="1">
      <alignment/>
    </xf>
    <xf numFmtId="0" fontId="56" fillId="0" borderId="10" xfId="0" applyFont="1" applyBorder="1" applyAlignment="1">
      <alignment/>
    </xf>
    <xf numFmtId="0" fontId="56" fillId="0" borderId="0" xfId="0" applyFont="1" applyBorder="1" applyAlignment="1">
      <alignment/>
    </xf>
    <xf numFmtId="0" fontId="53" fillId="0" borderId="0" xfId="0" applyFont="1" applyBorder="1" applyAlignment="1">
      <alignment horizontal="center" vertical="center"/>
    </xf>
    <xf numFmtId="165" fontId="56" fillId="0" borderId="0" xfId="0" applyNumberFormat="1" applyFont="1" applyBorder="1" applyAlignment="1" quotePrefix="1">
      <alignment/>
    </xf>
    <xf numFmtId="0" fontId="56" fillId="0" borderId="0" xfId="0" applyFont="1" applyBorder="1" applyAlignment="1">
      <alignment horizontal="center"/>
    </xf>
    <xf numFmtId="165" fontId="57" fillId="0" borderId="0" xfId="0" applyNumberFormat="1" applyFont="1" applyBorder="1" applyAlignment="1" quotePrefix="1">
      <alignment/>
    </xf>
    <xf numFmtId="0" fontId="55" fillId="0" borderId="10" xfId="0" applyFont="1" applyBorder="1" applyAlignment="1">
      <alignment horizontal="left" vertical="top"/>
    </xf>
    <xf numFmtId="0" fontId="58" fillId="0" borderId="0" xfId="0" applyFont="1" applyBorder="1" applyAlignment="1">
      <alignment horizontal="left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center"/>
    </xf>
    <xf numFmtId="165" fontId="58" fillId="0" borderId="0" xfId="0" applyNumberFormat="1" applyFont="1" applyBorder="1" applyAlignment="1" quotePrefix="1">
      <alignment/>
    </xf>
    <xf numFmtId="165" fontId="58" fillId="0" borderId="0" xfId="0" applyNumberFormat="1" applyFont="1" applyBorder="1" applyAlignment="1">
      <alignment horizontal="center"/>
    </xf>
    <xf numFmtId="0" fontId="58" fillId="0" borderId="0" xfId="0" applyFont="1" applyAlignment="1">
      <alignment horizontal="left"/>
    </xf>
    <xf numFmtId="0" fontId="53" fillId="0" borderId="10" xfId="0" applyFont="1" applyBorder="1" applyAlignment="1">
      <alignment horizontal="left"/>
    </xf>
    <xf numFmtId="0" fontId="54" fillId="0" borderId="10" xfId="0" applyFont="1" applyBorder="1" applyAlignment="1">
      <alignment horizontal="center" vertical="center"/>
    </xf>
    <xf numFmtId="0" fontId="52" fillId="0" borderId="0" xfId="0" applyNumberFormat="1" applyFont="1" applyBorder="1" applyAlignment="1">
      <alignment/>
    </xf>
    <xf numFmtId="0" fontId="55" fillId="0" borderId="0" xfId="0" applyFont="1" applyBorder="1" applyAlignment="1">
      <alignment horizontal="left" vertical="top"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left"/>
    </xf>
    <xf numFmtId="0" fontId="58" fillId="0" borderId="0" xfId="0" applyFont="1" applyAlignment="1">
      <alignment/>
    </xf>
    <xf numFmtId="0" fontId="54" fillId="0" borderId="0" xfId="0" applyFont="1" applyAlignment="1">
      <alignment wrapText="1"/>
    </xf>
    <xf numFmtId="0" fontId="59" fillId="0" borderId="10" xfId="0" applyFont="1" applyBorder="1" applyAlignment="1">
      <alignment horizontal="right"/>
    </xf>
    <xf numFmtId="0" fontId="59" fillId="0" borderId="10" xfId="0" applyFont="1" applyBorder="1" applyAlignment="1">
      <alignment/>
    </xf>
    <xf numFmtId="165" fontId="59" fillId="0" borderId="14" xfId="0" applyNumberFormat="1" applyFont="1" applyBorder="1" applyAlignment="1">
      <alignment horizontal="right"/>
    </xf>
    <xf numFmtId="165" fontId="59" fillId="0" borderId="10" xfId="0" applyNumberFormat="1" applyFont="1" applyBorder="1" applyAlignment="1">
      <alignment horizontal="center"/>
    </xf>
    <xf numFmtId="165" fontId="59" fillId="0" borderId="10" xfId="0" applyNumberFormat="1" applyFont="1" applyBorder="1" applyAlignment="1">
      <alignment horizontal="right"/>
    </xf>
    <xf numFmtId="0" fontId="60" fillId="0" borderId="10" xfId="0" applyFont="1" applyBorder="1" applyAlignment="1">
      <alignment horizontal="left" vertical="top" wrapText="1"/>
    </xf>
    <xf numFmtId="0" fontId="56" fillId="0" borderId="10" xfId="0" applyFont="1" applyBorder="1" applyAlignment="1">
      <alignment horizontal="left"/>
    </xf>
    <xf numFmtId="0" fontId="56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left" vertical="top"/>
    </xf>
    <xf numFmtId="0" fontId="61" fillId="0" borderId="10" xfId="0" applyFont="1" applyBorder="1" applyAlignment="1">
      <alignment horizontal="left"/>
    </xf>
    <xf numFmtId="0" fontId="61" fillId="0" borderId="15" xfId="0" applyFont="1" applyBorder="1" applyAlignment="1">
      <alignment horizontal="left" vertical="top" wrapText="1"/>
    </xf>
    <xf numFmtId="0" fontId="61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left" vertical="top"/>
    </xf>
    <xf numFmtId="0" fontId="53" fillId="0" borderId="10" xfId="0" applyFont="1" applyBorder="1" applyAlignment="1">
      <alignment/>
    </xf>
    <xf numFmtId="0" fontId="53" fillId="0" borderId="10" xfId="0" applyNumberFormat="1" applyFont="1" applyBorder="1" applyAlignment="1">
      <alignment horizontal="right"/>
    </xf>
    <xf numFmtId="165" fontId="53" fillId="0" borderId="10" xfId="0" applyNumberFormat="1" applyFont="1" applyBorder="1" applyAlignment="1">
      <alignment horizontal="right"/>
    </xf>
    <xf numFmtId="165" fontId="53" fillId="0" borderId="10" xfId="0" applyNumberFormat="1" applyFont="1" applyBorder="1" applyAlignment="1">
      <alignment horizontal="center"/>
    </xf>
    <xf numFmtId="0" fontId="53" fillId="0" borderId="10" xfId="0" applyFont="1" applyBorder="1" applyAlignment="1">
      <alignment horizontal="right"/>
    </xf>
    <xf numFmtId="0" fontId="53" fillId="0" borderId="14" xfId="0" applyNumberFormat="1" applyFont="1" applyBorder="1" applyAlignment="1">
      <alignment horizontal="right"/>
    </xf>
    <xf numFmtId="165" fontId="53" fillId="0" borderId="14" xfId="0" applyNumberFormat="1" applyFont="1" applyBorder="1" applyAlignment="1">
      <alignment horizontal="right"/>
    </xf>
    <xf numFmtId="0" fontId="53" fillId="0" borderId="14" xfId="0" applyFont="1" applyBorder="1" applyAlignment="1">
      <alignment horizontal="right"/>
    </xf>
    <xf numFmtId="0" fontId="53" fillId="0" borderId="15" xfId="0" applyFont="1" applyBorder="1" applyAlignment="1">
      <alignment horizontal="left" vertical="top" wrapText="1"/>
    </xf>
    <xf numFmtId="0" fontId="53" fillId="0" borderId="10" xfId="0" applyNumberFormat="1" applyFont="1" applyBorder="1" applyAlignment="1">
      <alignment horizontal="right" vertical="top" wrapText="1"/>
    </xf>
    <xf numFmtId="0" fontId="53" fillId="0" borderId="10" xfId="0" applyFont="1" applyBorder="1" applyAlignment="1">
      <alignment horizontal="right" vertical="top" wrapText="1"/>
    </xf>
    <xf numFmtId="0" fontId="53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wrapText="1"/>
    </xf>
    <xf numFmtId="2" fontId="53" fillId="0" borderId="10" xfId="0" applyNumberFormat="1" applyFont="1" applyBorder="1" applyAlignment="1">
      <alignment horizontal="right"/>
    </xf>
    <xf numFmtId="165" fontId="53" fillId="0" borderId="13" xfId="0" applyNumberFormat="1" applyFont="1" applyBorder="1" applyAlignment="1">
      <alignment horizontal="center"/>
    </xf>
    <xf numFmtId="165" fontId="53" fillId="0" borderId="13" xfId="0" applyNumberFormat="1" applyFont="1" applyBorder="1" applyAlignment="1">
      <alignment horizontal="right"/>
    </xf>
    <xf numFmtId="0" fontId="53" fillId="0" borderId="13" xfId="0" applyFont="1" applyBorder="1" applyAlignment="1">
      <alignment/>
    </xf>
    <xf numFmtId="1" fontId="53" fillId="0" borderId="10" xfId="0" applyNumberFormat="1" applyFont="1" applyBorder="1" applyAlignment="1">
      <alignment horizontal="right"/>
    </xf>
    <xf numFmtId="49" fontId="53" fillId="0" borderId="10" xfId="0" applyNumberFormat="1" applyFont="1" applyBorder="1" applyAlignment="1">
      <alignment horizontal="right"/>
    </xf>
    <xf numFmtId="0" fontId="55" fillId="0" borderId="0" xfId="0" applyFont="1" applyBorder="1" applyAlignment="1">
      <alignment horizontal="left"/>
    </xf>
    <xf numFmtId="0" fontId="55" fillId="0" borderId="0" xfId="0" applyFont="1" applyAlignment="1">
      <alignment horizontal="left"/>
    </xf>
    <xf numFmtId="17" fontId="53" fillId="0" borderId="10" xfId="0" applyNumberFormat="1" applyFont="1" applyBorder="1" applyAlignment="1">
      <alignment/>
    </xf>
    <xf numFmtId="0" fontId="53" fillId="0" borderId="14" xfId="0" applyFont="1" applyBorder="1" applyAlignment="1">
      <alignment/>
    </xf>
    <xf numFmtId="165" fontId="53" fillId="0" borderId="10" xfId="0" applyNumberFormat="1" applyFont="1" applyBorder="1" applyAlignment="1">
      <alignment horizontal="center" vertical="center"/>
    </xf>
    <xf numFmtId="165" fontId="53" fillId="0" borderId="0" xfId="0" applyNumberFormat="1" applyFont="1" applyAlignment="1">
      <alignment horizontal="center" vertical="center"/>
    </xf>
    <xf numFmtId="8" fontId="53" fillId="0" borderId="10" xfId="0" applyNumberFormat="1" applyFont="1" applyBorder="1" applyAlignment="1">
      <alignment horizontal="center" vertical="center"/>
    </xf>
    <xf numFmtId="44" fontId="53" fillId="0" borderId="10" xfId="60" applyFont="1" applyBorder="1" applyAlignment="1">
      <alignment horizont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63" fillId="0" borderId="0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4" fillId="0" borderId="17" xfId="0" applyNumberFormat="1" applyFont="1" applyBorder="1" applyAlignment="1">
      <alignment horizontal="center" vertical="center" wrapText="1"/>
    </xf>
    <xf numFmtId="0" fontId="54" fillId="0" borderId="0" xfId="0" applyNumberFormat="1" applyFont="1" applyBorder="1" applyAlignment="1">
      <alignment horizontal="center" vertical="center" wrapText="1"/>
    </xf>
    <xf numFmtId="12" fontId="54" fillId="0" borderId="14" xfId="0" applyNumberFormat="1" applyFont="1" applyBorder="1" applyAlignment="1">
      <alignment horizontal="center" vertical="center" wrapText="1"/>
    </xf>
    <xf numFmtId="12" fontId="54" fillId="0" borderId="15" xfId="0" applyNumberFormat="1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tabSelected="1" zoomScaleSheetLayoutView="79" zoomScalePageLayoutView="0" workbookViewId="0" topLeftCell="A1">
      <selection activeCell="G35" sqref="G35"/>
    </sheetView>
  </sheetViews>
  <sheetFormatPr defaultColWidth="9.140625" defaultRowHeight="15"/>
  <cols>
    <col min="1" max="1" width="4.421875" style="4" customWidth="1"/>
    <col min="2" max="2" width="26.57421875" style="6" customWidth="1"/>
    <col min="3" max="3" width="8.00390625" style="6" customWidth="1"/>
    <col min="4" max="5" width="5.421875" style="4" customWidth="1"/>
    <col min="6" max="6" width="8.8515625" style="4" customWidth="1"/>
    <col min="7" max="7" width="11.7109375" style="4" customWidth="1"/>
    <col min="8" max="8" width="7.28125" style="4" customWidth="1"/>
    <col min="9" max="9" width="12.421875" style="4" customWidth="1"/>
    <col min="10" max="10" width="11.28125" style="4" bestFit="1" customWidth="1"/>
    <col min="11" max="11" width="11.421875" style="4" customWidth="1"/>
    <col min="12" max="12" width="10.421875" style="4" customWidth="1"/>
    <col min="13" max="13" width="9.140625" style="4" customWidth="1"/>
    <col min="14" max="14" width="6.140625" style="4" customWidth="1"/>
    <col min="15" max="15" width="14.8515625" style="4" customWidth="1"/>
    <col min="16" max="16" width="10.140625" style="4" customWidth="1"/>
    <col min="17" max="17" width="4.421875" style="4" customWidth="1"/>
    <col min="18" max="18" width="8.8515625" style="4" customWidth="1"/>
    <col min="19" max="19" width="16.28125" style="4" customWidth="1"/>
    <col min="20" max="16384" width="9.140625" style="4" customWidth="1"/>
  </cols>
  <sheetData>
    <row r="1" spans="1:19" ht="13.5" customHeight="1">
      <c r="A1" s="98" t="s">
        <v>24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ht="11.25" customHeight="1">
      <c r="A2" s="99" t="s">
        <v>103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19" ht="4.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</row>
    <row r="4" spans="1:19" ht="6.75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</row>
    <row r="5" spans="1:19" ht="30.75" customHeight="1">
      <c r="A5" s="91" t="s">
        <v>0</v>
      </c>
      <c r="B5" s="91" t="s">
        <v>12</v>
      </c>
      <c r="C5" s="96" t="s">
        <v>56</v>
      </c>
      <c r="D5" s="94" t="s">
        <v>13</v>
      </c>
      <c r="E5" s="94" t="s">
        <v>86</v>
      </c>
      <c r="F5" s="90" t="s">
        <v>1</v>
      </c>
      <c r="G5" s="91" t="s">
        <v>2</v>
      </c>
      <c r="H5" s="91" t="s">
        <v>3</v>
      </c>
      <c r="I5" s="91"/>
      <c r="J5" s="90" t="s">
        <v>4</v>
      </c>
      <c r="K5" s="90" t="s">
        <v>5</v>
      </c>
      <c r="L5" s="90" t="s">
        <v>9</v>
      </c>
      <c r="M5" s="90" t="s">
        <v>6</v>
      </c>
      <c r="N5" s="90" t="s">
        <v>50</v>
      </c>
      <c r="O5" s="90" t="s">
        <v>7</v>
      </c>
      <c r="P5" s="94" t="s">
        <v>21</v>
      </c>
      <c r="Q5" s="92" t="s">
        <v>15</v>
      </c>
      <c r="R5" s="93"/>
      <c r="S5" s="90" t="s">
        <v>8</v>
      </c>
    </row>
    <row r="6" spans="1:20" ht="27" customHeight="1">
      <c r="A6" s="91"/>
      <c r="B6" s="91"/>
      <c r="C6" s="97"/>
      <c r="D6" s="95"/>
      <c r="E6" s="95"/>
      <c r="F6" s="90"/>
      <c r="G6" s="91"/>
      <c r="H6" s="7" t="s">
        <v>10</v>
      </c>
      <c r="I6" s="7" t="s">
        <v>11</v>
      </c>
      <c r="J6" s="90"/>
      <c r="K6" s="90"/>
      <c r="L6" s="90"/>
      <c r="M6" s="90"/>
      <c r="N6" s="90"/>
      <c r="O6" s="90"/>
      <c r="P6" s="95"/>
      <c r="Q6" s="8" t="s">
        <v>14</v>
      </c>
      <c r="R6" s="8" t="s">
        <v>16</v>
      </c>
      <c r="S6" s="90"/>
      <c r="T6" s="4" t="s">
        <v>87</v>
      </c>
    </row>
    <row r="7" spans="1:21" ht="22.5" customHeight="1">
      <c r="A7" s="5">
        <v>1</v>
      </c>
      <c r="B7" s="59" t="s">
        <v>63</v>
      </c>
      <c r="C7" s="41">
        <v>80101</v>
      </c>
      <c r="D7" s="63" t="s">
        <v>28</v>
      </c>
      <c r="E7" s="85">
        <v>19</v>
      </c>
      <c r="F7" s="68" t="s">
        <v>26</v>
      </c>
      <c r="G7" s="69">
        <v>3817</v>
      </c>
      <c r="H7" s="63">
        <v>18</v>
      </c>
      <c r="I7" s="69">
        <f>H7*G7*0.01</f>
        <v>687.0600000000001</v>
      </c>
      <c r="J7" s="87">
        <v>0</v>
      </c>
      <c r="K7" s="69">
        <v>80</v>
      </c>
      <c r="L7" s="69">
        <f>4.45*24</f>
        <v>106.80000000000001</v>
      </c>
      <c r="M7" s="66">
        <v>0</v>
      </c>
      <c r="N7" s="70">
        <v>6</v>
      </c>
      <c r="O7" s="65">
        <f>N7*(G7/U8)*4.16</f>
        <v>1205.9787341772153</v>
      </c>
      <c r="P7" s="69">
        <v>0</v>
      </c>
      <c r="Q7" s="63"/>
      <c r="R7" s="63"/>
      <c r="S7" s="65">
        <f aca="true" t="shared" si="0" ref="S7:S30">G7+I7+J7+K7+L7+M7+O7+P7</f>
        <v>5896.838734177216</v>
      </c>
      <c r="T7" s="4" t="e">
        <f>#REF!*4.16</f>
        <v>#REF!</v>
      </c>
      <c r="U7" s="4">
        <v>75</v>
      </c>
    </row>
    <row r="8" spans="1:21" ht="21.75" customHeight="1">
      <c r="A8" s="5">
        <v>2</v>
      </c>
      <c r="B8" s="60" t="s">
        <v>27</v>
      </c>
      <c r="C8" s="71">
        <v>80101</v>
      </c>
      <c r="D8" s="63" t="s">
        <v>28</v>
      </c>
      <c r="E8" s="63">
        <v>18</v>
      </c>
      <c r="F8" s="72" t="s">
        <v>26</v>
      </c>
      <c r="G8" s="69">
        <v>3817</v>
      </c>
      <c r="H8" s="63">
        <v>20</v>
      </c>
      <c r="I8" s="69">
        <f aca="true" t="shared" si="1" ref="I8:I32">H8*G8*0.01</f>
        <v>763.4</v>
      </c>
      <c r="J8" s="86">
        <v>0</v>
      </c>
      <c r="K8" s="69">
        <v>80</v>
      </c>
      <c r="L8" s="65">
        <f>4.45*22</f>
        <v>97.9</v>
      </c>
      <c r="M8" s="66">
        <v>0</v>
      </c>
      <c r="N8" s="73">
        <v>1</v>
      </c>
      <c r="O8" s="65">
        <f>N8*(G8/U9)*4.16</f>
        <v>200.99645569620253</v>
      </c>
      <c r="P8" s="65">
        <v>0</v>
      </c>
      <c r="Q8" s="63"/>
      <c r="R8" s="63"/>
      <c r="S8" s="65">
        <f t="shared" si="0"/>
        <v>4959.2964556962015</v>
      </c>
      <c r="T8" s="4">
        <f aca="true" t="shared" si="2" ref="T8:T36">E7*4.16</f>
        <v>79.04</v>
      </c>
      <c r="U8" s="4">
        <v>79</v>
      </c>
    </row>
    <row r="9" spans="1:21" ht="23.25" customHeight="1">
      <c r="A9" s="5">
        <v>3</v>
      </c>
      <c r="B9" s="61" t="s">
        <v>29</v>
      </c>
      <c r="C9" s="74">
        <v>80101</v>
      </c>
      <c r="D9" s="63" t="s">
        <v>28</v>
      </c>
      <c r="E9" s="63">
        <v>19</v>
      </c>
      <c r="F9" s="67" t="s">
        <v>26</v>
      </c>
      <c r="G9" s="69">
        <v>3817</v>
      </c>
      <c r="H9" s="63">
        <v>20</v>
      </c>
      <c r="I9" s="69">
        <f t="shared" si="1"/>
        <v>763.4</v>
      </c>
      <c r="J9" s="88">
        <v>504.05</v>
      </c>
      <c r="K9" s="69">
        <v>80</v>
      </c>
      <c r="L9" s="65">
        <v>0</v>
      </c>
      <c r="M9" s="66">
        <v>0</v>
      </c>
      <c r="N9" s="67">
        <v>0.5</v>
      </c>
      <c r="O9" s="65">
        <f>N9*(G9/U10)*4.16</f>
        <v>100.49822784810127</v>
      </c>
      <c r="P9" s="65">
        <v>0</v>
      </c>
      <c r="Q9" s="63"/>
      <c r="R9" s="63"/>
      <c r="S9" s="65">
        <f t="shared" si="0"/>
        <v>5264.948227848101</v>
      </c>
      <c r="T9" s="4">
        <f t="shared" si="2"/>
        <v>74.88</v>
      </c>
      <c r="U9" s="4">
        <v>79</v>
      </c>
    </row>
    <row r="10" spans="1:21" ht="21.75" customHeight="1">
      <c r="A10" s="5">
        <v>4</v>
      </c>
      <c r="B10" s="61" t="s">
        <v>104</v>
      </c>
      <c r="C10" s="74">
        <v>80101</v>
      </c>
      <c r="D10" s="63" t="s">
        <v>28</v>
      </c>
      <c r="E10" s="63">
        <v>18</v>
      </c>
      <c r="F10" s="67">
        <v>0.06</v>
      </c>
      <c r="G10" s="69"/>
      <c r="H10" s="63"/>
      <c r="I10" s="69">
        <f t="shared" si="1"/>
        <v>0</v>
      </c>
      <c r="J10" s="86">
        <v>0</v>
      </c>
      <c r="K10" s="69">
        <v>0</v>
      </c>
      <c r="L10" s="65">
        <v>0</v>
      </c>
      <c r="M10" s="66">
        <v>0</v>
      </c>
      <c r="N10" s="67">
        <v>0</v>
      </c>
      <c r="O10" s="65">
        <f>N10*(G10/U11)*4.16</f>
        <v>0</v>
      </c>
      <c r="P10" s="65">
        <v>0</v>
      </c>
      <c r="Q10" s="63"/>
      <c r="R10" s="63"/>
      <c r="S10" s="65">
        <f t="shared" si="0"/>
        <v>0</v>
      </c>
      <c r="T10" s="4">
        <f t="shared" si="2"/>
        <v>79.04</v>
      </c>
      <c r="U10" s="4">
        <v>79</v>
      </c>
    </row>
    <row r="11" spans="1:21" ht="21.75" customHeight="1">
      <c r="A11" s="5">
        <v>5</v>
      </c>
      <c r="B11" s="61" t="s">
        <v>30</v>
      </c>
      <c r="C11" s="74">
        <v>80101</v>
      </c>
      <c r="D11" s="63" t="s">
        <v>28</v>
      </c>
      <c r="E11" s="63">
        <v>20</v>
      </c>
      <c r="F11" s="67" t="s">
        <v>26</v>
      </c>
      <c r="G11" s="69">
        <v>3817</v>
      </c>
      <c r="H11" s="63">
        <v>12</v>
      </c>
      <c r="I11" s="69">
        <f t="shared" si="1"/>
        <v>458.04</v>
      </c>
      <c r="J11" s="86">
        <v>0</v>
      </c>
      <c r="K11" s="69">
        <v>80</v>
      </c>
      <c r="L11" s="65">
        <f>4.45*18</f>
        <v>80.10000000000001</v>
      </c>
      <c r="M11" s="66">
        <v>0</v>
      </c>
      <c r="N11" s="67">
        <v>8.5</v>
      </c>
      <c r="O11" s="65">
        <f>N11*(G11/U12)*4.16</f>
        <v>1626.1339759036146</v>
      </c>
      <c r="P11" s="65">
        <v>0</v>
      </c>
      <c r="Q11" s="63"/>
      <c r="R11" s="63"/>
      <c r="S11" s="65">
        <f>G11+I11+J11+K11+L11+M11+O11+P11</f>
        <v>6061.273975903615</v>
      </c>
      <c r="T11" s="4">
        <f t="shared" si="2"/>
        <v>74.88</v>
      </c>
      <c r="U11" s="4">
        <v>75</v>
      </c>
    </row>
    <row r="12" spans="1:21" ht="21.75" customHeight="1">
      <c r="A12" s="5">
        <v>6</v>
      </c>
      <c r="B12" s="61" t="s">
        <v>51</v>
      </c>
      <c r="C12" s="74">
        <v>80101</v>
      </c>
      <c r="D12" s="63" t="s">
        <v>28</v>
      </c>
      <c r="E12" s="63">
        <v>18</v>
      </c>
      <c r="F12" s="67" t="s">
        <v>26</v>
      </c>
      <c r="G12" s="65">
        <v>3817</v>
      </c>
      <c r="H12" s="63">
        <v>13</v>
      </c>
      <c r="I12" s="69">
        <f t="shared" si="1"/>
        <v>496.21000000000004</v>
      </c>
      <c r="J12" s="86">
        <v>0</v>
      </c>
      <c r="K12" s="69">
        <f>80*15/18</f>
        <v>66.66666666666667</v>
      </c>
      <c r="L12" s="65">
        <f>4.45*20</f>
        <v>89</v>
      </c>
      <c r="M12" s="66">
        <v>0</v>
      </c>
      <c r="N12" s="67">
        <v>7</v>
      </c>
      <c r="O12" s="65">
        <f>N12*(G12/U13)*4.16</f>
        <v>1482.0138666666667</v>
      </c>
      <c r="P12" s="65">
        <v>0</v>
      </c>
      <c r="Q12" s="63"/>
      <c r="R12" s="63"/>
      <c r="S12" s="65">
        <f t="shared" si="0"/>
        <v>5950.890533333333</v>
      </c>
      <c r="T12" s="4">
        <f t="shared" si="2"/>
        <v>83.2</v>
      </c>
      <c r="U12" s="4">
        <v>83</v>
      </c>
    </row>
    <row r="13" spans="1:21" ht="21" customHeight="1">
      <c r="A13" s="5">
        <v>7</v>
      </c>
      <c r="B13" s="58" t="s">
        <v>52</v>
      </c>
      <c r="C13" s="62">
        <v>80101</v>
      </c>
      <c r="D13" s="63" t="s">
        <v>28</v>
      </c>
      <c r="E13" s="63">
        <v>18</v>
      </c>
      <c r="F13" s="64">
        <v>0.33</v>
      </c>
      <c r="G13" s="65"/>
      <c r="H13" s="63">
        <v>0</v>
      </c>
      <c r="I13" s="69">
        <f t="shared" si="1"/>
        <v>0</v>
      </c>
      <c r="J13" s="86">
        <v>0</v>
      </c>
      <c r="K13" s="69">
        <v>0</v>
      </c>
      <c r="L13" s="65">
        <v>0</v>
      </c>
      <c r="M13" s="66">
        <v>0</v>
      </c>
      <c r="N13" s="67">
        <v>0</v>
      </c>
      <c r="O13" s="65">
        <f>N13*(G13/U14)*4.16</f>
        <v>0</v>
      </c>
      <c r="P13" s="65">
        <v>0</v>
      </c>
      <c r="Q13" s="63"/>
      <c r="R13" s="63"/>
      <c r="S13" s="65">
        <f t="shared" si="0"/>
        <v>0</v>
      </c>
      <c r="T13" s="4">
        <f t="shared" si="2"/>
        <v>74.88</v>
      </c>
      <c r="U13" s="4">
        <v>75</v>
      </c>
    </row>
    <row r="14" spans="1:21" ht="19.5" customHeight="1">
      <c r="A14" s="5">
        <v>8</v>
      </c>
      <c r="B14" s="58" t="s">
        <v>64</v>
      </c>
      <c r="C14" s="62">
        <v>80101</v>
      </c>
      <c r="D14" s="63" t="s">
        <v>36</v>
      </c>
      <c r="E14" s="63">
        <v>18</v>
      </c>
      <c r="F14" s="64" t="s">
        <v>26</v>
      </c>
      <c r="G14" s="65">
        <v>2862</v>
      </c>
      <c r="H14" s="63">
        <v>11</v>
      </c>
      <c r="I14" s="69">
        <f t="shared" si="1"/>
        <v>314.82</v>
      </c>
      <c r="J14" s="86">
        <v>0</v>
      </c>
      <c r="K14" s="69">
        <v>80</v>
      </c>
      <c r="L14" s="65">
        <f>20*4.45</f>
        <v>89</v>
      </c>
      <c r="M14" s="66">
        <v>0</v>
      </c>
      <c r="N14" s="67">
        <v>1</v>
      </c>
      <c r="O14" s="65">
        <f>N14*(G14/U15)*4.16</f>
        <v>158.7456</v>
      </c>
      <c r="P14" s="65">
        <v>0</v>
      </c>
      <c r="Q14" s="63"/>
      <c r="R14" s="63"/>
      <c r="S14" s="65">
        <f t="shared" si="0"/>
        <v>3504.5656000000004</v>
      </c>
      <c r="T14" s="4">
        <f t="shared" si="2"/>
        <v>74.88</v>
      </c>
      <c r="U14" s="4">
        <v>75</v>
      </c>
    </row>
    <row r="15" spans="1:21" ht="19.5" customHeight="1">
      <c r="A15" s="5">
        <v>9</v>
      </c>
      <c r="B15" s="61" t="s">
        <v>58</v>
      </c>
      <c r="C15" s="74">
        <v>80101</v>
      </c>
      <c r="D15" s="63" t="s">
        <v>25</v>
      </c>
      <c r="E15" s="63">
        <v>18</v>
      </c>
      <c r="F15" s="64" t="s">
        <v>26</v>
      </c>
      <c r="G15" s="65">
        <v>3250</v>
      </c>
      <c r="H15" s="63">
        <v>15</v>
      </c>
      <c r="I15" s="69">
        <f t="shared" si="1"/>
        <v>487.5</v>
      </c>
      <c r="J15" s="86">
        <v>0</v>
      </c>
      <c r="K15" s="69">
        <v>80</v>
      </c>
      <c r="L15" s="65">
        <f>4.45*17</f>
        <v>75.65</v>
      </c>
      <c r="M15" s="66">
        <v>0</v>
      </c>
      <c r="N15" s="67">
        <v>0</v>
      </c>
      <c r="O15" s="65">
        <f>N15*(G15/U16)*4.16</f>
        <v>0</v>
      </c>
      <c r="P15" s="65">
        <v>0</v>
      </c>
      <c r="Q15" s="63"/>
      <c r="R15" s="63"/>
      <c r="S15" s="65">
        <f t="shared" si="0"/>
        <v>3893.15</v>
      </c>
      <c r="T15" s="4">
        <f t="shared" si="2"/>
        <v>74.88</v>
      </c>
      <c r="U15" s="4">
        <v>75</v>
      </c>
    </row>
    <row r="16" spans="1:21" ht="20.25" customHeight="1">
      <c r="A16" s="5">
        <v>10</v>
      </c>
      <c r="B16" s="61" t="s">
        <v>105</v>
      </c>
      <c r="C16" s="74">
        <v>80104</v>
      </c>
      <c r="D16" s="63" t="s">
        <v>36</v>
      </c>
      <c r="E16" s="63">
        <v>25</v>
      </c>
      <c r="F16" s="64" t="s">
        <v>26</v>
      </c>
      <c r="G16" s="65">
        <v>2862</v>
      </c>
      <c r="H16" s="63">
        <v>5</v>
      </c>
      <c r="I16" s="69">
        <f t="shared" si="1"/>
        <v>143.1</v>
      </c>
      <c r="J16" s="86">
        <v>0</v>
      </c>
      <c r="K16" s="69">
        <f>(1+N16/18)*80</f>
        <v>80</v>
      </c>
      <c r="L16" s="65">
        <v>0</v>
      </c>
      <c r="M16" s="66">
        <v>0</v>
      </c>
      <c r="N16" s="67">
        <v>0</v>
      </c>
      <c r="O16" s="65">
        <f>N16*(G16/U17)*4.16</f>
        <v>0</v>
      </c>
      <c r="P16" s="65">
        <v>0</v>
      </c>
      <c r="Q16" s="63"/>
      <c r="R16" s="63"/>
      <c r="S16" s="65">
        <f t="shared" si="0"/>
        <v>3085.1</v>
      </c>
      <c r="T16" s="4">
        <f t="shared" si="2"/>
        <v>74.88</v>
      </c>
      <c r="U16" s="4">
        <v>75</v>
      </c>
    </row>
    <row r="17" spans="1:21" ht="18" customHeight="1">
      <c r="A17" s="5">
        <v>11</v>
      </c>
      <c r="B17" s="61" t="s">
        <v>53</v>
      </c>
      <c r="C17" s="74">
        <v>80101</v>
      </c>
      <c r="D17" s="63" t="s">
        <v>25</v>
      </c>
      <c r="E17" s="63">
        <v>18</v>
      </c>
      <c r="F17" s="64" t="s">
        <v>26</v>
      </c>
      <c r="G17" s="69">
        <v>3250</v>
      </c>
      <c r="H17" s="63">
        <v>13</v>
      </c>
      <c r="I17" s="69">
        <f t="shared" si="1"/>
        <v>422.5</v>
      </c>
      <c r="J17" s="66">
        <v>0</v>
      </c>
      <c r="K17" s="69">
        <v>80</v>
      </c>
      <c r="L17" s="65">
        <v>0</v>
      </c>
      <c r="M17" s="66">
        <v>0</v>
      </c>
      <c r="N17" s="67">
        <v>4</v>
      </c>
      <c r="O17" s="65">
        <f>N17*(G17/U18)*4.16</f>
        <v>540.8000000000001</v>
      </c>
      <c r="P17" s="65">
        <v>0</v>
      </c>
      <c r="Q17" s="63"/>
      <c r="R17" s="75"/>
      <c r="S17" s="65">
        <f t="shared" si="0"/>
        <v>4293.3</v>
      </c>
      <c r="T17" s="4">
        <f t="shared" si="2"/>
        <v>104</v>
      </c>
      <c r="U17" s="4">
        <v>75</v>
      </c>
    </row>
    <row r="18" spans="1:21" ht="24" customHeight="1">
      <c r="A18" s="5">
        <v>12</v>
      </c>
      <c r="B18" s="61" t="s">
        <v>31</v>
      </c>
      <c r="C18" s="74">
        <v>80101</v>
      </c>
      <c r="D18" s="63" t="s">
        <v>28</v>
      </c>
      <c r="E18" s="63">
        <v>18</v>
      </c>
      <c r="F18" s="67" t="s">
        <v>26</v>
      </c>
      <c r="G18" s="69">
        <v>3817</v>
      </c>
      <c r="H18" s="63">
        <v>20</v>
      </c>
      <c r="I18" s="69">
        <f t="shared" si="1"/>
        <v>763.4</v>
      </c>
      <c r="J18" s="66">
        <v>0</v>
      </c>
      <c r="K18" s="69">
        <v>0</v>
      </c>
      <c r="L18" s="65">
        <v>0</v>
      </c>
      <c r="M18" s="66">
        <v>0</v>
      </c>
      <c r="N18" s="67">
        <v>1</v>
      </c>
      <c r="O18" s="65">
        <f>N18*(G18/U19)*4.16</f>
        <v>211.71626666666666</v>
      </c>
      <c r="P18" s="65">
        <v>0</v>
      </c>
      <c r="Q18" s="63"/>
      <c r="R18" s="75"/>
      <c r="S18" s="65">
        <f t="shared" si="0"/>
        <v>4792.116266666666</v>
      </c>
      <c r="T18" s="4">
        <f t="shared" si="2"/>
        <v>74.88</v>
      </c>
      <c r="U18" s="4">
        <v>100</v>
      </c>
    </row>
    <row r="19" spans="1:21" ht="24.75" customHeight="1">
      <c r="A19" s="5">
        <v>13</v>
      </c>
      <c r="B19" s="61" t="s">
        <v>49</v>
      </c>
      <c r="C19" s="74">
        <v>80101</v>
      </c>
      <c r="D19" s="63" t="s">
        <v>28</v>
      </c>
      <c r="E19" s="63">
        <v>18</v>
      </c>
      <c r="F19" s="76">
        <v>0.89</v>
      </c>
      <c r="G19" s="65">
        <v>3817</v>
      </c>
      <c r="H19" s="63">
        <v>20</v>
      </c>
      <c r="I19" s="69">
        <f t="shared" si="1"/>
        <v>763.4</v>
      </c>
      <c r="J19" s="66">
        <v>0</v>
      </c>
      <c r="K19" s="69">
        <f>80*F19</f>
        <v>71.2</v>
      </c>
      <c r="L19" s="65">
        <v>0</v>
      </c>
      <c r="M19" s="66">
        <v>0</v>
      </c>
      <c r="N19" s="67">
        <v>0</v>
      </c>
      <c r="O19" s="65">
        <f>N19*(G19/U20)*4.16</f>
        <v>0</v>
      </c>
      <c r="P19" s="65">
        <v>0</v>
      </c>
      <c r="Q19" s="63"/>
      <c r="R19" s="84"/>
      <c r="S19" s="65">
        <f t="shared" si="0"/>
        <v>4651.599999999999</v>
      </c>
      <c r="T19" s="4">
        <f t="shared" si="2"/>
        <v>74.88</v>
      </c>
      <c r="U19" s="4">
        <v>75</v>
      </c>
    </row>
    <row r="20" spans="1:21" ht="19.5" customHeight="1">
      <c r="A20" s="5">
        <v>14</v>
      </c>
      <c r="B20" s="59" t="s">
        <v>57</v>
      </c>
      <c r="C20" s="41">
        <v>80101</v>
      </c>
      <c r="D20" s="63" t="s">
        <v>36</v>
      </c>
      <c r="E20" s="63">
        <v>18</v>
      </c>
      <c r="F20" s="67">
        <v>0.83</v>
      </c>
      <c r="G20" s="65">
        <v>2862</v>
      </c>
      <c r="H20" s="63">
        <v>3</v>
      </c>
      <c r="I20" s="69">
        <f t="shared" si="1"/>
        <v>85.86</v>
      </c>
      <c r="J20" s="66">
        <v>0</v>
      </c>
      <c r="K20" s="69">
        <v>80</v>
      </c>
      <c r="L20" s="65">
        <f>4.45*16</f>
        <v>71.2</v>
      </c>
      <c r="M20" s="66">
        <v>0</v>
      </c>
      <c r="N20" s="67">
        <v>1</v>
      </c>
      <c r="O20" s="65">
        <f>N20*(G20/U21)*4.16</f>
        <v>158.7456</v>
      </c>
      <c r="P20" s="65">
        <v>0</v>
      </c>
      <c r="Q20" s="63"/>
      <c r="R20" s="63"/>
      <c r="S20" s="65">
        <f t="shared" si="0"/>
        <v>3257.8056</v>
      </c>
      <c r="T20" s="4">
        <f t="shared" si="2"/>
        <v>74.88</v>
      </c>
      <c r="U20" s="4">
        <v>75</v>
      </c>
    </row>
    <row r="21" spans="1:21" ht="20.25" customHeight="1">
      <c r="A21" s="5">
        <v>15</v>
      </c>
      <c r="B21" s="61" t="s">
        <v>35</v>
      </c>
      <c r="C21" s="74">
        <v>80101</v>
      </c>
      <c r="D21" s="63" t="s">
        <v>25</v>
      </c>
      <c r="E21" s="63">
        <v>18</v>
      </c>
      <c r="F21" s="64" t="s">
        <v>26</v>
      </c>
      <c r="G21" s="65">
        <v>3250</v>
      </c>
      <c r="H21" s="63">
        <v>6</v>
      </c>
      <c r="I21" s="69">
        <f t="shared" si="1"/>
        <v>195</v>
      </c>
      <c r="J21" s="66">
        <v>0</v>
      </c>
      <c r="K21" s="69">
        <v>80</v>
      </c>
      <c r="L21" s="65">
        <v>0</v>
      </c>
      <c r="M21" s="66">
        <v>0</v>
      </c>
      <c r="N21" s="67">
        <v>0</v>
      </c>
      <c r="O21" s="65">
        <f>N21*(G21/U22)*4.16</f>
        <v>0</v>
      </c>
      <c r="P21" s="65">
        <v>0</v>
      </c>
      <c r="Q21" s="63"/>
      <c r="R21" s="63"/>
      <c r="S21" s="65">
        <f t="shared" si="0"/>
        <v>3525</v>
      </c>
      <c r="T21" s="4">
        <f t="shared" si="2"/>
        <v>74.88</v>
      </c>
      <c r="U21" s="4">
        <v>75</v>
      </c>
    </row>
    <row r="22" spans="1:21" ht="18" customHeight="1">
      <c r="A22" s="5">
        <v>16</v>
      </c>
      <c r="B22" s="58" t="s">
        <v>55</v>
      </c>
      <c r="C22" s="62">
        <v>80101</v>
      </c>
      <c r="D22" s="63" t="s">
        <v>28</v>
      </c>
      <c r="E22" s="63">
        <v>18</v>
      </c>
      <c r="F22" s="64" t="s">
        <v>26</v>
      </c>
      <c r="G22" s="65">
        <v>3817</v>
      </c>
      <c r="H22" s="63">
        <v>20</v>
      </c>
      <c r="I22" s="69">
        <f t="shared" si="1"/>
        <v>763.4</v>
      </c>
      <c r="J22" s="89">
        <v>1660.4</v>
      </c>
      <c r="K22" s="69">
        <v>900</v>
      </c>
      <c r="L22" s="65">
        <v>0</v>
      </c>
      <c r="M22" s="66">
        <v>0</v>
      </c>
      <c r="N22" s="67">
        <v>0</v>
      </c>
      <c r="O22" s="65">
        <f>N22*(G22/U23)*4.16</f>
        <v>0</v>
      </c>
      <c r="P22" s="65">
        <v>0</v>
      </c>
      <c r="Q22" s="63"/>
      <c r="R22" s="63"/>
      <c r="S22" s="65">
        <f t="shared" si="0"/>
        <v>7140.799999999999</v>
      </c>
      <c r="T22" s="4">
        <f t="shared" si="2"/>
        <v>74.88</v>
      </c>
      <c r="U22" s="4">
        <v>75</v>
      </c>
    </row>
    <row r="23" spans="1:21" ht="22.5" customHeight="1">
      <c r="A23" s="5">
        <v>17</v>
      </c>
      <c r="B23" s="61" t="s">
        <v>37</v>
      </c>
      <c r="C23" s="74">
        <v>80101</v>
      </c>
      <c r="D23" s="63" t="s">
        <v>28</v>
      </c>
      <c r="E23" s="63">
        <v>18</v>
      </c>
      <c r="F23" s="67" t="s">
        <v>26</v>
      </c>
      <c r="G23" s="65">
        <v>3817</v>
      </c>
      <c r="H23" s="63">
        <v>20</v>
      </c>
      <c r="I23" s="69">
        <f t="shared" si="1"/>
        <v>763.4</v>
      </c>
      <c r="J23" s="77">
        <v>0</v>
      </c>
      <c r="K23" s="69">
        <v>80</v>
      </c>
      <c r="L23" s="65">
        <f>4.45*19</f>
        <v>84.55</v>
      </c>
      <c r="M23" s="77">
        <v>0</v>
      </c>
      <c r="N23" s="67">
        <v>0.06</v>
      </c>
      <c r="O23" s="65">
        <f>N23*(G23/U24)*4.16</f>
        <v>12.059787341772152</v>
      </c>
      <c r="P23" s="78">
        <v>0</v>
      </c>
      <c r="Q23" s="79"/>
      <c r="R23" s="79"/>
      <c r="S23" s="65">
        <f t="shared" si="0"/>
        <v>4757.009787341772</v>
      </c>
      <c r="T23" s="4">
        <f t="shared" si="2"/>
        <v>74.88</v>
      </c>
      <c r="U23" s="4">
        <v>75</v>
      </c>
    </row>
    <row r="24" spans="1:21" ht="20.25" customHeight="1">
      <c r="A24" s="5">
        <v>18</v>
      </c>
      <c r="B24" s="58" t="s">
        <v>61</v>
      </c>
      <c r="C24" s="62">
        <v>80101</v>
      </c>
      <c r="D24" s="63" t="s">
        <v>28</v>
      </c>
      <c r="E24" s="63">
        <v>18</v>
      </c>
      <c r="F24" s="64" t="s">
        <v>66</v>
      </c>
      <c r="G24" s="65">
        <v>0</v>
      </c>
      <c r="H24" s="63">
        <v>0</v>
      </c>
      <c r="I24" s="69">
        <f>H24*G24*0.01</f>
        <v>0</v>
      </c>
      <c r="J24" s="66">
        <v>0</v>
      </c>
      <c r="K24" s="69">
        <v>0</v>
      </c>
      <c r="L24" s="65">
        <v>0</v>
      </c>
      <c r="M24" s="66">
        <v>0</v>
      </c>
      <c r="N24" s="67">
        <v>0</v>
      </c>
      <c r="O24" s="65">
        <f>N24*(G24/U25)*4.16</f>
        <v>0</v>
      </c>
      <c r="P24" s="65">
        <v>0</v>
      </c>
      <c r="Q24" s="63"/>
      <c r="R24" s="63"/>
      <c r="S24" s="65">
        <f>G24+I24+J24+K24+L24+M24+O24+P24</f>
        <v>0</v>
      </c>
      <c r="T24" s="4">
        <f t="shared" si="2"/>
        <v>74.88</v>
      </c>
      <c r="U24" s="4">
        <v>79</v>
      </c>
    </row>
    <row r="25" spans="1:21" ht="19.5" customHeight="1">
      <c r="A25" s="5">
        <v>19</v>
      </c>
      <c r="B25" s="58" t="s">
        <v>65</v>
      </c>
      <c r="C25" s="62">
        <v>80104</v>
      </c>
      <c r="D25" s="63" t="s">
        <v>36</v>
      </c>
      <c r="E25" s="63">
        <v>24</v>
      </c>
      <c r="F25" s="64" t="s">
        <v>26</v>
      </c>
      <c r="G25" s="65">
        <v>2862</v>
      </c>
      <c r="H25" s="63">
        <v>0</v>
      </c>
      <c r="I25" s="69">
        <f>H25*G25*0.01</f>
        <v>0</v>
      </c>
      <c r="J25" s="77">
        <v>0</v>
      </c>
      <c r="K25" s="69">
        <v>80</v>
      </c>
      <c r="L25" s="65">
        <f>4.45*25</f>
        <v>111.25</v>
      </c>
      <c r="M25" s="77">
        <v>0</v>
      </c>
      <c r="N25" s="67">
        <v>0</v>
      </c>
      <c r="O25" s="65">
        <f>N25*(G25/U26)*4.16</f>
        <v>0</v>
      </c>
      <c r="P25" s="78">
        <v>0</v>
      </c>
      <c r="Q25" s="79"/>
      <c r="R25" s="79"/>
      <c r="S25" s="65">
        <f>G25+I25+J25+K25+L25+M25+O25+P25</f>
        <v>3053.25</v>
      </c>
      <c r="T25" s="4">
        <f t="shared" si="2"/>
        <v>74.88</v>
      </c>
      <c r="U25" s="4">
        <v>75</v>
      </c>
    </row>
    <row r="26" spans="1:21" ht="19.5" customHeight="1">
      <c r="A26" s="5">
        <v>20</v>
      </c>
      <c r="B26" s="58" t="s">
        <v>62</v>
      </c>
      <c r="C26" s="62">
        <v>80101</v>
      </c>
      <c r="D26" s="63" t="s">
        <v>28</v>
      </c>
      <c r="E26" s="63">
        <v>18</v>
      </c>
      <c r="F26" s="64" t="s">
        <v>26</v>
      </c>
      <c r="G26" s="65">
        <v>3817</v>
      </c>
      <c r="H26" s="63">
        <v>14</v>
      </c>
      <c r="I26" s="69">
        <f t="shared" si="1"/>
        <v>534.38</v>
      </c>
      <c r="J26" s="77">
        <v>0</v>
      </c>
      <c r="K26" s="69">
        <v>80</v>
      </c>
      <c r="L26" s="65">
        <f>4.45*24</f>
        <v>106.80000000000001</v>
      </c>
      <c r="M26" s="77">
        <v>0</v>
      </c>
      <c r="N26" s="67">
        <v>6</v>
      </c>
      <c r="O26" s="65">
        <f>N26*(G26/U27)*4.16</f>
        <v>787.3745454545456</v>
      </c>
      <c r="P26" s="78">
        <v>0</v>
      </c>
      <c r="Q26" s="79"/>
      <c r="R26" s="79"/>
      <c r="S26" s="65">
        <f t="shared" si="0"/>
        <v>5325.554545454546</v>
      </c>
      <c r="T26" s="4">
        <f t="shared" si="2"/>
        <v>99.84</v>
      </c>
      <c r="U26" s="4">
        <v>104</v>
      </c>
    </row>
    <row r="27" spans="1:21" ht="18.75">
      <c r="A27" s="5">
        <v>21</v>
      </c>
      <c r="B27" s="61" t="s">
        <v>32</v>
      </c>
      <c r="C27" s="74">
        <v>80101</v>
      </c>
      <c r="D27" s="63" t="s">
        <v>28</v>
      </c>
      <c r="E27" s="63">
        <v>18</v>
      </c>
      <c r="F27" s="64" t="s">
        <v>26</v>
      </c>
      <c r="G27" s="65">
        <v>3817</v>
      </c>
      <c r="H27" s="63">
        <v>20</v>
      </c>
      <c r="I27" s="69">
        <f t="shared" si="1"/>
        <v>763.4</v>
      </c>
      <c r="J27" s="77">
        <v>0</v>
      </c>
      <c r="K27" s="69">
        <v>80</v>
      </c>
      <c r="L27" s="65">
        <f>4.45*16</f>
        <v>71.2</v>
      </c>
      <c r="M27" s="77">
        <v>0</v>
      </c>
      <c r="N27" s="80">
        <v>9</v>
      </c>
      <c r="O27" s="65">
        <f>N27*(G27/U28)*4.16</f>
        <v>1905.4463999999998</v>
      </c>
      <c r="P27" s="78">
        <v>0</v>
      </c>
      <c r="Q27" s="79"/>
      <c r="R27" s="79"/>
      <c r="S27" s="65">
        <f t="shared" si="0"/>
        <v>6637.046399999999</v>
      </c>
      <c r="T27" s="4" t="e">
        <f>#REF!*4.16</f>
        <v>#REF!</v>
      </c>
      <c r="U27" s="4">
        <v>121</v>
      </c>
    </row>
    <row r="28" spans="1:21" ht="21.75" customHeight="1">
      <c r="A28" s="5">
        <v>22</v>
      </c>
      <c r="B28" s="61" t="s">
        <v>33</v>
      </c>
      <c r="C28" s="74">
        <v>80101</v>
      </c>
      <c r="D28" s="63" t="s">
        <v>28</v>
      </c>
      <c r="E28" s="63">
        <v>18</v>
      </c>
      <c r="F28" s="81" t="s">
        <v>26</v>
      </c>
      <c r="G28" s="65">
        <v>3817</v>
      </c>
      <c r="H28" s="63">
        <v>20</v>
      </c>
      <c r="I28" s="69">
        <f t="shared" si="1"/>
        <v>763.4</v>
      </c>
      <c r="J28" s="77">
        <v>0</v>
      </c>
      <c r="K28" s="69">
        <v>80</v>
      </c>
      <c r="L28" s="65">
        <f>4.45*27</f>
        <v>120.15</v>
      </c>
      <c r="M28" s="77">
        <v>0</v>
      </c>
      <c r="N28" s="67">
        <v>6</v>
      </c>
      <c r="O28" s="65">
        <f>N28*(G28/U29)*4.16</f>
        <v>1270.2976</v>
      </c>
      <c r="P28" s="78">
        <v>0</v>
      </c>
      <c r="Q28" s="79"/>
      <c r="R28" s="79"/>
      <c r="S28" s="65">
        <f t="shared" si="0"/>
        <v>6050.847599999999</v>
      </c>
      <c r="T28" s="4">
        <f t="shared" si="2"/>
        <v>74.88</v>
      </c>
      <c r="U28" s="4">
        <v>75</v>
      </c>
    </row>
    <row r="29" spans="1:21" ht="18.75">
      <c r="A29" s="5">
        <v>23</v>
      </c>
      <c r="B29" s="61"/>
      <c r="C29" s="74">
        <v>80101</v>
      </c>
      <c r="D29" s="63" t="s">
        <v>28</v>
      </c>
      <c r="E29" s="63">
        <v>18</v>
      </c>
      <c r="F29" s="81" t="s">
        <v>26</v>
      </c>
      <c r="G29" s="65"/>
      <c r="H29" s="63">
        <v>20</v>
      </c>
      <c r="I29" s="69">
        <f t="shared" si="1"/>
        <v>0</v>
      </c>
      <c r="J29" s="77">
        <v>0</v>
      </c>
      <c r="K29" s="69">
        <v>0</v>
      </c>
      <c r="L29" s="65">
        <v>0</v>
      </c>
      <c r="M29" s="77">
        <v>0</v>
      </c>
      <c r="N29" s="67">
        <v>0</v>
      </c>
      <c r="O29" s="65">
        <f>N29*(G29/U30)*4.16</f>
        <v>0</v>
      </c>
      <c r="P29" s="78">
        <v>0</v>
      </c>
      <c r="Q29" s="79"/>
      <c r="R29" s="79"/>
      <c r="S29" s="65">
        <f t="shared" si="0"/>
        <v>0</v>
      </c>
      <c r="T29" s="4">
        <f t="shared" si="2"/>
        <v>74.88</v>
      </c>
      <c r="U29" s="4">
        <v>75</v>
      </c>
    </row>
    <row r="30" spans="1:21" ht="18.75">
      <c r="A30" s="5">
        <v>24</v>
      </c>
      <c r="B30" s="58" t="s">
        <v>34</v>
      </c>
      <c r="C30" s="62">
        <v>80104</v>
      </c>
      <c r="D30" s="63" t="s">
        <v>25</v>
      </c>
      <c r="E30" s="63">
        <v>22</v>
      </c>
      <c r="F30" s="64" t="s">
        <v>26</v>
      </c>
      <c r="G30" s="65">
        <v>3250</v>
      </c>
      <c r="H30" s="63">
        <v>20</v>
      </c>
      <c r="I30" s="69">
        <f t="shared" si="1"/>
        <v>650</v>
      </c>
      <c r="J30" s="77">
        <v>0</v>
      </c>
      <c r="K30" s="69">
        <v>80</v>
      </c>
      <c r="L30" s="65">
        <f>4.45*25</f>
        <v>111.25</v>
      </c>
      <c r="M30" s="77">
        <v>0</v>
      </c>
      <c r="N30" s="67">
        <v>4</v>
      </c>
      <c r="O30" s="65">
        <f>N30*(G30/U31)*4.16</f>
        <v>587.8260869565217</v>
      </c>
      <c r="P30" s="78">
        <v>0</v>
      </c>
      <c r="Q30" s="79"/>
      <c r="R30" s="79"/>
      <c r="S30" s="65">
        <f t="shared" si="0"/>
        <v>4679.076086956522</v>
      </c>
      <c r="T30" s="4">
        <f t="shared" si="2"/>
        <v>74.88</v>
      </c>
      <c r="U30" s="4">
        <v>75</v>
      </c>
    </row>
    <row r="31" spans="1:21" ht="21.75" customHeight="1">
      <c r="A31" s="5">
        <v>25</v>
      </c>
      <c r="B31" s="58" t="s">
        <v>68</v>
      </c>
      <c r="C31" s="62">
        <v>80150</v>
      </c>
      <c r="D31" s="63" t="s">
        <v>28</v>
      </c>
      <c r="E31" s="63">
        <v>22</v>
      </c>
      <c r="F31" s="64">
        <v>0.25</v>
      </c>
      <c r="G31" s="65"/>
      <c r="H31" s="63">
        <v>20</v>
      </c>
      <c r="I31" s="69">
        <f t="shared" si="1"/>
        <v>0</v>
      </c>
      <c r="J31" s="77">
        <v>0</v>
      </c>
      <c r="K31" s="69">
        <f>F31*80</f>
        <v>20</v>
      </c>
      <c r="L31" s="65">
        <v>0</v>
      </c>
      <c r="M31" s="77">
        <v>0</v>
      </c>
      <c r="N31" s="67">
        <v>0</v>
      </c>
      <c r="O31" s="65">
        <f>N31*(G31/U32)*4.16</f>
        <v>0</v>
      </c>
      <c r="P31" s="78">
        <v>0</v>
      </c>
      <c r="Q31" s="79"/>
      <c r="R31" s="79"/>
      <c r="S31" s="65">
        <v>747.34</v>
      </c>
      <c r="T31" s="4">
        <f t="shared" si="2"/>
        <v>91.52000000000001</v>
      </c>
      <c r="U31" s="4">
        <v>92</v>
      </c>
    </row>
    <row r="32" spans="1:21" ht="18.75">
      <c r="A32" s="5">
        <v>26</v>
      </c>
      <c r="B32" s="58" t="s">
        <v>69</v>
      </c>
      <c r="C32" s="62">
        <v>80150</v>
      </c>
      <c r="D32" s="63" t="s">
        <v>28</v>
      </c>
      <c r="E32" s="63">
        <v>18</v>
      </c>
      <c r="F32" s="64">
        <v>0.44</v>
      </c>
      <c r="G32" s="65"/>
      <c r="H32" s="63">
        <v>20</v>
      </c>
      <c r="I32" s="69">
        <f t="shared" si="1"/>
        <v>0</v>
      </c>
      <c r="J32" s="77">
        <v>0</v>
      </c>
      <c r="K32" s="69">
        <f>F32*80</f>
        <v>35.2</v>
      </c>
      <c r="L32" s="65">
        <v>0</v>
      </c>
      <c r="M32" s="77">
        <v>0</v>
      </c>
      <c r="N32" s="67">
        <v>0</v>
      </c>
      <c r="O32" s="65">
        <f>N32*(G32/U33)*4.16</f>
        <v>0</v>
      </c>
      <c r="P32" s="78">
        <v>0</v>
      </c>
      <c r="Q32" s="79"/>
      <c r="R32" s="79"/>
      <c r="S32" s="65">
        <f>G32+I32+J32+K32+L32+M32+O32+P32</f>
        <v>35.2</v>
      </c>
      <c r="T32" s="4">
        <f t="shared" si="2"/>
        <v>91.52000000000001</v>
      </c>
      <c r="U32" s="4">
        <v>92</v>
      </c>
    </row>
    <row r="33" spans="1:21" ht="18.75">
      <c r="A33" s="5">
        <v>27</v>
      </c>
      <c r="B33" s="58" t="s">
        <v>70</v>
      </c>
      <c r="C33" s="62">
        <v>80101</v>
      </c>
      <c r="D33" s="63" t="s">
        <v>28</v>
      </c>
      <c r="E33" s="63">
        <v>18</v>
      </c>
      <c r="F33" s="64">
        <v>0.14</v>
      </c>
      <c r="G33" s="65"/>
      <c r="H33" s="63">
        <v>20</v>
      </c>
      <c r="I33" s="69">
        <f>H33*G33*0.01</f>
        <v>0</v>
      </c>
      <c r="J33" s="77">
        <v>0</v>
      </c>
      <c r="K33" s="69">
        <f>F33*80</f>
        <v>11.200000000000001</v>
      </c>
      <c r="L33" s="65">
        <v>0</v>
      </c>
      <c r="M33" s="77">
        <v>0</v>
      </c>
      <c r="N33" s="67">
        <v>0</v>
      </c>
      <c r="O33" s="65">
        <f>N33*(G33/U34)*4.16</f>
        <v>0</v>
      </c>
      <c r="P33" s="78">
        <v>0</v>
      </c>
      <c r="Q33" s="79"/>
      <c r="R33" s="79"/>
      <c r="S33" s="65">
        <f>G33+I33+J33+K33+L33+M33+O33+P33</f>
        <v>11.200000000000001</v>
      </c>
      <c r="T33" s="4">
        <f t="shared" si="2"/>
        <v>74.88</v>
      </c>
      <c r="U33" s="4">
        <v>75</v>
      </c>
    </row>
    <row r="34" spans="1:21" ht="22.5">
      <c r="A34" s="5">
        <v>28</v>
      </c>
      <c r="B34" s="55" t="s">
        <v>79</v>
      </c>
      <c r="C34" s="62">
        <v>80101</v>
      </c>
      <c r="D34" s="63" t="s">
        <v>28</v>
      </c>
      <c r="E34" s="63">
        <v>18</v>
      </c>
      <c r="F34" s="64">
        <v>0.56</v>
      </c>
      <c r="G34" s="65"/>
      <c r="H34" s="63">
        <v>20</v>
      </c>
      <c r="I34" s="69">
        <f>H34*G34*0.01</f>
        <v>0</v>
      </c>
      <c r="J34" s="77">
        <v>0</v>
      </c>
      <c r="K34" s="69">
        <f>F34*80</f>
        <v>44.800000000000004</v>
      </c>
      <c r="L34" s="65">
        <v>0</v>
      </c>
      <c r="M34" s="77">
        <v>0</v>
      </c>
      <c r="N34" s="67">
        <v>0</v>
      </c>
      <c r="O34" s="65">
        <f>N34*(G34/U35)*4.16</f>
        <v>0</v>
      </c>
      <c r="P34" s="78">
        <v>0</v>
      </c>
      <c r="Q34" s="79"/>
      <c r="R34" s="79" t="s">
        <v>84</v>
      </c>
      <c r="S34" s="65">
        <f>G34+I34+J34+K34+L34+M34+O34+P34</f>
        <v>44.800000000000004</v>
      </c>
      <c r="T34" s="4">
        <f t="shared" si="2"/>
        <v>74.88</v>
      </c>
      <c r="U34" s="4">
        <v>75</v>
      </c>
    </row>
    <row r="35" spans="1:21" ht="22.5">
      <c r="A35" s="5">
        <v>29</v>
      </c>
      <c r="B35" s="55" t="s">
        <v>73</v>
      </c>
      <c r="C35" s="55">
        <v>80101</v>
      </c>
      <c r="D35" s="51" t="s">
        <v>28</v>
      </c>
      <c r="E35" s="51">
        <v>18</v>
      </c>
      <c r="F35" s="50" t="s">
        <v>26</v>
      </c>
      <c r="G35" s="52"/>
      <c r="H35" s="51">
        <v>20</v>
      </c>
      <c r="I35" s="52">
        <f>H35*G35*0.01</f>
        <v>0</v>
      </c>
      <c r="J35" s="53">
        <v>0</v>
      </c>
      <c r="K35" s="52">
        <v>80</v>
      </c>
      <c r="L35" s="54">
        <f>4.45*15</f>
        <v>66.75</v>
      </c>
      <c r="M35" s="53">
        <v>0</v>
      </c>
      <c r="N35" s="50">
        <v>1</v>
      </c>
      <c r="O35" s="65">
        <f>N35*(G35/U36)*4.16</f>
        <v>0</v>
      </c>
      <c r="P35" s="54">
        <v>0</v>
      </c>
      <c r="Q35" s="51"/>
      <c r="R35" s="51" t="s">
        <v>85</v>
      </c>
      <c r="S35" s="54">
        <f>G35+I35+J35+K35+L35+M35+O35+P35</f>
        <v>146.75</v>
      </c>
      <c r="T35" s="4">
        <f t="shared" si="2"/>
        <v>74.88</v>
      </c>
      <c r="U35" s="4">
        <v>75</v>
      </c>
    </row>
    <row r="36" spans="1:21" ht="15.75">
      <c r="A36" s="5">
        <v>30</v>
      </c>
      <c r="B36" s="56" t="s">
        <v>48</v>
      </c>
      <c r="C36" s="56"/>
      <c r="D36" s="28"/>
      <c r="E36" s="28"/>
      <c r="F36" s="57"/>
      <c r="G36" s="27">
        <f>SUM(G7:G35)</f>
        <v>70252</v>
      </c>
      <c r="H36" s="27"/>
      <c r="I36" s="27">
        <f>SUM(I7:I35)</f>
        <v>10581.669999999998</v>
      </c>
      <c r="J36" s="27">
        <f>SUM(J7:J35)</f>
        <v>2164.4500000000003</v>
      </c>
      <c r="K36" s="27">
        <f>SUM(K7:K35)</f>
        <v>2509.0666666666666</v>
      </c>
      <c r="L36" s="27">
        <f>SUM(L7:L35)</f>
        <v>1281.6000000000001</v>
      </c>
      <c r="M36" s="27">
        <f>SUM(M7:M35)</f>
        <v>0</v>
      </c>
      <c r="N36" s="27"/>
      <c r="O36" s="27">
        <f>SUM(O7:O35)</f>
        <v>10248.633146711305</v>
      </c>
      <c r="P36" s="27"/>
      <c r="Q36" s="27"/>
      <c r="R36" s="27"/>
      <c r="S36" s="27">
        <f>SUM(S7:S35)</f>
        <v>97764.75981337797</v>
      </c>
      <c r="T36" s="4">
        <f t="shared" si="2"/>
        <v>74.88</v>
      </c>
      <c r="U36" s="4">
        <v>75</v>
      </c>
    </row>
    <row r="37" spans="1:19" ht="23.25" customHeight="1">
      <c r="A37" s="5"/>
      <c r="B37" s="3"/>
      <c r="C37" s="34"/>
      <c r="D37" s="2"/>
      <c r="E37" s="2"/>
      <c r="F37" s="1"/>
      <c r="G37" s="20"/>
      <c r="H37" s="21"/>
      <c r="I37" s="20"/>
      <c r="J37" s="23"/>
      <c r="K37" s="20"/>
      <c r="L37" s="20"/>
      <c r="M37" s="23"/>
      <c r="N37" s="22"/>
      <c r="O37" s="20"/>
      <c r="P37" s="24"/>
      <c r="Q37" s="25"/>
      <c r="R37" s="25"/>
      <c r="S37" s="9"/>
    </row>
    <row r="38" spans="1:18" ht="20.25">
      <c r="A38" s="35"/>
      <c r="B38" s="35"/>
      <c r="C38" s="36"/>
      <c r="D38" s="36"/>
      <c r="E38" s="37"/>
      <c r="F38" s="38"/>
      <c r="G38" s="36"/>
      <c r="H38" s="38"/>
      <c r="I38" s="39"/>
      <c r="J38" s="38"/>
      <c r="K38" s="38"/>
      <c r="L38" s="31"/>
      <c r="M38" s="32"/>
      <c r="N38" s="31"/>
      <c r="O38" s="31"/>
      <c r="P38" s="29"/>
      <c r="Q38" s="29"/>
      <c r="R38" s="33"/>
    </row>
    <row r="39" spans="1:18" ht="20.25">
      <c r="A39" s="35"/>
      <c r="B39" s="35"/>
      <c r="C39" s="36"/>
      <c r="D39" s="36"/>
      <c r="E39" s="37"/>
      <c r="F39" s="38"/>
      <c r="G39" s="36"/>
      <c r="H39" s="38"/>
      <c r="I39" s="39"/>
      <c r="J39" s="38"/>
      <c r="K39" s="38"/>
      <c r="L39" s="31"/>
      <c r="M39" s="32"/>
      <c r="N39" s="31"/>
      <c r="O39" s="31"/>
      <c r="P39" s="29"/>
      <c r="Q39" s="29"/>
      <c r="R39" s="33"/>
    </row>
    <row r="40" spans="2:19" ht="20.25">
      <c r="B40" s="82"/>
      <c r="C40" s="40"/>
      <c r="D40" s="48"/>
      <c r="E40" s="48"/>
      <c r="F40" s="48"/>
      <c r="G40" s="48"/>
      <c r="H40" s="48"/>
      <c r="I40" s="48"/>
      <c r="J40" s="48"/>
      <c r="K40" s="48"/>
      <c r="L40" s="38"/>
      <c r="M40" s="31"/>
      <c r="N40" s="32"/>
      <c r="O40" s="31"/>
      <c r="P40" s="31"/>
      <c r="Q40" s="29"/>
      <c r="R40" s="29"/>
      <c r="S40" s="33"/>
    </row>
    <row r="41" spans="2:18" ht="18.75">
      <c r="B41" s="83"/>
      <c r="C41" s="40"/>
      <c r="D41" s="48"/>
      <c r="E41" s="48"/>
      <c r="F41" s="48"/>
      <c r="G41" s="48"/>
      <c r="H41" s="48"/>
      <c r="I41" s="48"/>
      <c r="J41" s="48"/>
      <c r="K41" s="48"/>
      <c r="L41" s="48"/>
      <c r="R41" s="29"/>
    </row>
    <row r="42" spans="2:18" ht="18.75">
      <c r="B42" s="83" t="s">
        <v>92</v>
      </c>
      <c r="C42" s="40"/>
      <c r="D42" s="48"/>
      <c r="E42" s="48"/>
      <c r="F42" s="48"/>
      <c r="G42" s="48"/>
      <c r="H42" s="48"/>
      <c r="I42" s="48"/>
      <c r="J42" s="48"/>
      <c r="K42" s="48"/>
      <c r="L42" s="48"/>
      <c r="R42" s="29"/>
    </row>
    <row r="43" spans="2:18" ht="18.75">
      <c r="B43" s="83"/>
      <c r="C43" s="40"/>
      <c r="D43" s="48"/>
      <c r="E43" s="48"/>
      <c r="F43" s="48"/>
      <c r="G43" s="48"/>
      <c r="H43" s="48"/>
      <c r="I43" s="48"/>
      <c r="J43" s="48"/>
      <c r="K43" s="48"/>
      <c r="L43" s="48"/>
      <c r="R43" s="29"/>
    </row>
    <row r="44" spans="2:18" ht="20.25">
      <c r="B44" s="83" t="s">
        <v>93</v>
      </c>
      <c r="C44" s="44"/>
      <c r="D44" s="45"/>
      <c r="E44" s="45"/>
      <c r="F44" s="43"/>
      <c r="G44" s="43"/>
      <c r="H44" s="43"/>
      <c r="I44" s="43"/>
      <c r="R44" s="29"/>
    </row>
    <row r="45" spans="1:18" ht="20.25">
      <c r="A45" s="30"/>
      <c r="B45" s="44" t="s">
        <v>74</v>
      </c>
      <c r="C45" s="44"/>
      <c r="D45" s="45"/>
      <c r="E45" s="45"/>
      <c r="F45" s="43"/>
      <c r="G45" s="43"/>
      <c r="H45" s="43"/>
      <c r="I45" s="43"/>
      <c r="R45" s="29"/>
    </row>
    <row r="46" spans="1:18" ht="20.25">
      <c r="A46" s="30"/>
      <c r="B46" s="44"/>
      <c r="C46" s="44"/>
      <c r="D46" s="45"/>
      <c r="E46" s="45"/>
      <c r="F46" s="43"/>
      <c r="G46" s="43"/>
      <c r="H46" s="43"/>
      <c r="I46" s="43"/>
      <c r="R46" s="29"/>
    </row>
    <row r="47" spans="1:18" ht="15.75">
      <c r="A47" s="46"/>
      <c r="B47" s="44" t="s">
        <v>80</v>
      </c>
      <c r="C47" s="47"/>
      <c r="D47" s="46"/>
      <c r="E47" s="46"/>
      <c r="F47" s="46"/>
      <c r="G47" s="46"/>
      <c r="H47" s="46"/>
      <c r="I47" s="46"/>
      <c r="R47" s="29"/>
    </row>
    <row r="48" spans="1:19" ht="20.25">
      <c r="A48" s="46"/>
      <c r="B48" s="82" t="s">
        <v>75</v>
      </c>
      <c r="J48" s="43"/>
      <c r="K48" s="43"/>
      <c r="L48" s="43"/>
      <c r="M48" s="43"/>
      <c r="N48" s="43"/>
      <c r="O48" s="43"/>
      <c r="P48" s="43"/>
      <c r="Q48" s="43"/>
      <c r="R48" s="43"/>
      <c r="S48" s="43"/>
    </row>
    <row r="49" spans="2:19" ht="20.25">
      <c r="B49" s="83" t="s">
        <v>76</v>
      </c>
      <c r="J49" s="43"/>
      <c r="K49" s="43"/>
      <c r="L49" s="43"/>
      <c r="M49" s="43"/>
      <c r="N49" s="43"/>
      <c r="O49" s="43"/>
      <c r="P49" s="43"/>
      <c r="Q49" s="43"/>
      <c r="R49" s="43"/>
      <c r="S49" s="43"/>
    </row>
    <row r="50" spans="2:19" ht="15.75">
      <c r="B50" s="83" t="s">
        <v>77</v>
      </c>
      <c r="J50" s="46"/>
      <c r="K50" s="46"/>
      <c r="L50" s="46"/>
      <c r="M50" s="46"/>
      <c r="N50" s="46"/>
      <c r="O50" s="46"/>
      <c r="P50" s="46"/>
      <c r="Q50" s="46"/>
      <c r="R50" s="46"/>
      <c r="S50" s="46"/>
    </row>
    <row r="51" ht="15.75">
      <c r="B51" s="83" t="s">
        <v>78</v>
      </c>
    </row>
    <row r="53" ht="15">
      <c r="B53" s="6" t="s">
        <v>81</v>
      </c>
    </row>
    <row r="54" ht="15">
      <c r="B54" s="6" t="s">
        <v>82</v>
      </c>
    </row>
    <row r="55" ht="15">
      <c r="B55" s="6" t="s">
        <v>83</v>
      </c>
    </row>
    <row r="57" ht="15">
      <c r="B57" s="6" t="s">
        <v>90</v>
      </c>
    </row>
    <row r="59" ht="15">
      <c r="B59" s="6" t="s">
        <v>88</v>
      </c>
    </row>
    <row r="60" ht="15">
      <c r="B60" s="6" t="s">
        <v>91</v>
      </c>
    </row>
    <row r="62" ht="15">
      <c r="B62" s="6" t="s">
        <v>89</v>
      </c>
    </row>
  </sheetData>
  <sheetProtection/>
  <mergeCells count="19">
    <mergeCell ref="A1:S1"/>
    <mergeCell ref="A2:S4"/>
    <mergeCell ref="L5:L6"/>
    <mergeCell ref="M5:M6"/>
    <mergeCell ref="N5:N6"/>
    <mergeCell ref="H5:I5"/>
    <mergeCell ref="G5:G6"/>
    <mergeCell ref="D5:D6"/>
    <mergeCell ref="F5:F6"/>
    <mergeCell ref="O5:O6"/>
    <mergeCell ref="S5:S6"/>
    <mergeCell ref="A5:A6"/>
    <mergeCell ref="J5:J6"/>
    <mergeCell ref="K5:K6"/>
    <mergeCell ref="B5:B6"/>
    <mergeCell ref="Q5:R5"/>
    <mergeCell ref="P5:P6"/>
    <mergeCell ref="C5:C6"/>
    <mergeCell ref="E5:E6"/>
  </mergeCells>
  <printOptions/>
  <pageMargins left="0.25" right="0.25" top="0.75" bottom="0.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view="pageBreakPreview" zoomScaleSheetLayoutView="100" zoomScalePageLayoutView="0" workbookViewId="0" topLeftCell="A4">
      <selection activeCell="O9" sqref="O9"/>
    </sheetView>
  </sheetViews>
  <sheetFormatPr defaultColWidth="9.140625" defaultRowHeight="15"/>
  <cols>
    <col min="1" max="1" width="6.28125" style="10" customWidth="1"/>
    <col min="2" max="2" width="9.140625" style="10" customWidth="1"/>
    <col min="3" max="3" width="19.57421875" style="10" customWidth="1"/>
    <col min="4" max="4" width="12.57421875" style="15" customWidth="1"/>
    <col min="5" max="5" width="18.57421875" style="10" customWidth="1"/>
    <col min="6" max="6" width="13.7109375" style="10" customWidth="1"/>
    <col min="7" max="7" width="11.421875" style="10" customWidth="1"/>
    <col min="8" max="8" width="11.57421875" style="10" customWidth="1"/>
    <col min="9" max="9" width="11.00390625" style="10" customWidth="1"/>
    <col min="10" max="12" width="11.140625" style="10" customWidth="1"/>
    <col min="13" max="13" width="16.140625" style="10" customWidth="1"/>
    <col min="14" max="15" width="9.140625" style="10" customWidth="1"/>
    <col min="16" max="16384" width="9.140625" style="10" customWidth="1"/>
  </cols>
  <sheetData>
    <row r="1" spans="1:15" s="4" customFormat="1" ht="24.75" customHeight="1">
      <c r="A1" s="100" t="s">
        <v>24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5" ht="16.5" customHeight="1">
      <c r="A2" s="103" t="s">
        <v>23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ht="16.5" customHeight="1">
      <c r="A3" s="103" t="s">
        <v>94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5" ht="12.75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7" ht="31.5" customHeight="1">
      <c r="A5" s="96" t="s">
        <v>0</v>
      </c>
      <c r="B5" s="107" t="s">
        <v>17</v>
      </c>
      <c r="C5" s="108"/>
      <c r="D5" s="105" t="s">
        <v>1</v>
      </c>
      <c r="E5" s="96" t="s">
        <v>18</v>
      </c>
      <c r="F5" s="94" t="s">
        <v>2</v>
      </c>
      <c r="G5" s="111" t="s">
        <v>3</v>
      </c>
      <c r="H5" s="112"/>
      <c r="I5" s="92" t="s">
        <v>19</v>
      </c>
      <c r="J5" s="93"/>
      <c r="K5" s="94" t="s">
        <v>20</v>
      </c>
      <c r="L5" s="94" t="s">
        <v>5</v>
      </c>
      <c r="M5" s="94" t="s">
        <v>8</v>
      </c>
      <c r="N5" s="92" t="s">
        <v>15</v>
      </c>
      <c r="O5" s="93"/>
      <c r="P5" s="11"/>
      <c r="Q5" s="11"/>
    </row>
    <row r="6" spans="1:17" ht="31.5" customHeight="1">
      <c r="A6" s="97"/>
      <c r="B6" s="109"/>
      <c r="C6" s="110"/>
      <c r="D6" s="106"/>
      <c r="E6" s="97"/>
      <c r="F6" s="95"/>
      <c r="G6" s="12" t="s">
        <v>10</v>
      </c>
      <c r="H6" s="12" t="s">
        <v>11</v>
      </c>
      <c r="I6" s="8" t="s">
        <v>10</v>
      </c>
      <c r="J6" s="8" t="s">
        <v>11</v>
      </c>
      <c r="K6" s="95"/>
      <c r="L6" s="95"/>
      <c r="M6" s="95"/>
      <c r="N6" s="8" t="s">
        <v>14</v>
      </c>
      <c r="O6" s="8" t="s">
        <v>16</v>
      </c>
      <c r="P6" s="11"/>
      <c r="Q6" s="11"/>
    </row>
    <row r="7" spans="1:17" ht="12.75">
      <c r="A7" s="12">
        <v>1</v>
      </c>
      <c r="B7" s="101" t="s">
        <v>38</v>
      </c>
      <c r="C7" s="102"/>
      <c r="D7" s="13" t="s">
        <v>26</v>
      </c>
      <c r="E7" s="14" t="s">
        <v>39</v>
      </c>
      <c r="F7" s="18">
        <v>2970</v>
      </c>
      <c r="G7" s="14">
        <v>20</v>
      </c>
      <c r="H7" s="18">
        <f>G7*0.01*F7</f>
        <v>594</v>
      </c>
      <c r="I7" s="14">
        <v>20</v>
      </c>
      <c r="J7" s="19">
        <f>I7/100*F7</f>
        <v>594</v>
      </c>
      <c r="K7" s="18">
        <v>241</v>
      </c>
      <c r="L7" s="14">
        <v>20</v>
      </c>
      <c r="M7" s="18">
        <f>F7+H7+J7+K7+L7</f>
        <v>4419</v>
      </c>
      <c r="N7" s="14" t="s">
        <v>98</v>
      </c>
      <c r="O7" s="14" t="s">
        <v>100</v>
      </c>
      <c r="P7" s="11"/>
      <c r="Q7" s="11"/>
    </row>
    <row r="8" spans="1:17" ht="47.25" customHeight="1">
      <c r="A8" s="12">
        <v>2</v>
      </c>
      <c r="B8" s="101" t="s">
        <v>40</v>
      </c>
      <c r="C8" s="102"/>
      <c r="D8" s="13" t="s">
        <v>26</v>
      </c>
      <c r="E8" s="14" t="s">
        <v>45</v>
      </c>
      <c r="F8" s="18">
        <v>2390</v>
      </c>
      <c r="G8" s="14">
        <v>20</v>
      </c>
      <c r="H8" s="18">
        <f aca="true" t="shared" si="0" ref="H8:H15">G8*0.01*F8</f>
        <v>478</v>
      </c>
      <c r="I8" s="14">
        <v>20</v>
      </c>
      <c r="J8" s="19">
        <v>174</v>
      </c>
      <c r="K8" s="18"/>
      <c r="L8" s="14">
        <v>20</v>
      </c>
      <c r="M8" s="18">
        <f aca="true" t="shared" si="1" ref="M8:M15">F8+H8+J8+K8+L8</f>
        <v>3062</v>
      </c>
      <c r="N8" s="14" t="s">
        <v>96</v>
      </c>
      <c r="O8" s="49" t="s">
        <v>102</v>
      </c>
      <c r="P8" s="11"/>
      <c r="Q8" s="11"/>
    </row>
    <row r="9" spans="1:17" ht="12.75">
      <c r="A9" s="12">
        <v>3</v>
      </c>
      <c r="B9" s="101" t="s">
        <v>71</v>
      </c>
      <c r="C9" s="102"/>
      <c r="D9" s="13" t="s">
        <v>26</v>
      </c>
      <c r="E9" s="14" t="s">
        <v>41</v>
      </c>
      <c r="F9" s="18">
        <v>2370</v>
      </c>
      <c r="G9" s="14">
        <v>16</v>
      </c>
      <c r="H9" s="18">
        <f t="shared" si="0"/>
        <v>379.2</v>
      </c>
      <c r="I9" s="14">
        <v>20</v>
      </c>
      <c r="J9" s="19">
        <v>172</v>
      </c>
      <c r="K9" s="18"/>
      <c r="L9" s="14">
        <v>20</v>
      </c>
      <c r="M9" s="18">
        <f t="shared" si="1"/>
        <v>2941.2</v>
      </c>
      <c r="N9" s="14"/>
      <c r="O9" s="14"/>
      <c r="P9" s="11"/>
      <c r="Q9" s="11"/>
    </row>
    <row r="10" spans="1:17" ht="12.75">
      <c r="A10" s="12">
        <v>4</v>
      </c>
      <c r="B10" s="101" t="s">
        <v>54</v>
      </c>
      <c r="C10" s="102"/>
      <c r="D10" s="13" t="s">
        <v>42</v>
      </c>
      <c r="E10" s="14" t="s">
        <v>43</v>
      </c>
      <c r="F10" s="18">
        <v>1822.5</v>
      </c>
      <c r="G10" s="14">
        <v>20</v>
      </c>
      <c r="H10" s="18">
        <f t="shared" si="0"/>
        <v>364.5</v>
      </c>
      <c r="I10" s="14">
        <v>20</v>
      </c>
      <c r="J10" s="19">
        <v>133.5</v>
      </c>
      <c r="K10" s="18"/>
      <c r="L10" s="14">
        <v>15</v>
      </c>
      <c r="M10" s="18">
        <f t="shared" si="1"/>
        <v>2335.5</v>
      </c>
      <c r="N10" s="14" t="s">
        <v>98</v>
      </c>
      <c r="O10" s="14" t="s">
        <v>101</v>
      </c>
      <c r="P10" s="11"/>
      <c r="Q10" s="11"/>
    </row>
    <row r="11" spans="1:17" ht="12.75">
      <c r="A11" s="12">
        <v>5</v>
      </c>
      <c r="B11" s="101" t="s">
        <v>44</v>
      </c>
      <c r="C11" s="102"/>
      <c r="D11" s="13" t="s">
        <v>26</v>
      </c>
      <c r="E11" s="14" t="s">
        <v>45</v>
      </c>
      <c r="F11" s="18">
        <v>2390</v>
      </c>
      <c r="G11" s="14">
        <v>20</v>
      </c>
      <c r="H11" s="18">
        <f t="shared" si="0"/>
        <v>478</v>
      </c>
      <c r="I11" s="14">
        <v>20</v>
      </c>
      <c r="J11" s="19">
        <v>174</v>
      </c>
      <c r="K11" s="18"/>
      <c r="L11" s="14">
        <v>20</v>
      </c>
      <c r="M11" s="18">
        <f t="shared" si="1"/>
        <v>3062</v>
      </c>
      <c r="N11" s="14"/>
      <c r="O11" s="14"/>
      <c r="P11" s="11"/>
      <c r="Q11" s="11"/>
    </row>
    <row r="12" spans="1:17" ht="12.75">
      <c r="A12" s="12">
        <v>6</v>
      </c>
      <c r="B12" s="101" t="s">
        <v>46</v>
      </c>
      <c r="C12" s="102"/>
      <c r="D12" s="13" t="s">
        <v>42</v>
      </c>
      <c r="E12" s="14" t="s">
        <v>41</v>
      </c>
      <c r="F12" s="18">
        <v>1777.5</v>
      </c>
      <c r="G12" s="14">
        <v>20</v>
      </c>
      <c r="H12" s="18">
        <f t="shared" si="0"/>
        <v>355.5</v>
      </c>
      <c r="I12" s="14">
        <v>20</v>
      </c>
      <c r="J12" s="19">
        <v>129</v>
      </c>
      <c r="K12" s="18"/>
      <c r="L12" s="14">
        <v>15</v>
      </c>
      <c r="M12" s="18">
        <f t="shared" si="1"/>
        <v>2277</v>
      </c>
      <c r="N12" s="14"/>
      <c r="O12" s="14"/>
      <c r="P12" s="11"/>
      <c r="Q12" s="11"/>
    </row>
    <row r="13" spans="1:17" ht="28.5" customHeight="1">
      <c r="A13" s="42">
        <v>7</v>
      </c>
      <c r="B13" s="101" t="s">
        <v>59</v>
      </c>
      <c r="C13" s="102"/>
      <c r="D13" s="13" t="s">
        <v>26</v>
      </c>
      <c r="E13" s="14" t="s">
        <v>45</v>
      </c>
      <c r="F13" s="18">
        <v>2390</v>
      </c>
      <c r="G13" s="14">
        <v>20</v>
      </c>
      <c r="H13" s="18">
        <f t="shared" si="0"/>
        <v>478</v>
      </c>
      <c r="I13" s="14">
        <v>20</v>
      </c>
      <c r="J13" s="19">
        <v>174</v>
      </c>
      <c r="K13" s="18"/>
      <c r="L13" s="14">
        <v>20</v>
      </c>
      <c r="M13" s="18">
        <f t="shared" si="1"/>
        <v>3062</v>
      </c>
      <c r="N13" s="14"/>
      <c r="O13" s="49" t="s">
        <v>67</v>
      </c>
      <c r="P13" s="11"/>
      <c r="Q13" s="11"/>
    </row>
    <row r="14" spans="1:17" ht="12.75">
      <c r="A14" s="26">
        <v>8</v>
      </c>
      <c r="B14" s="101" t="s">
        <v>47</v>
      </c>
      <c r="C14" s="102"/>
      <c r="D14" s="13" t="s">
        <v>26</v>
      </c>
      <c r="E14" s="14" t="s">
        <v>45</v>
      </c>
      <c r="F14" s="18">
        <v>2390</v>
      </c>
      <c r="G14" s="14">
        <v>20</v>
      </c>
      <c r="H14" s="18">
        <f t="shared" si="0"/>
        <v>478</v>
      </c>
      <c r="I14" s="14">
        <v>20</v>
      </c>
      <c r="J14" s="19">
        <v>174</v>
      </c>
      <c r="K14" s="18"/>
      <c r="L14" s="14">
        <v>20</v>
      </c>
      <c r="M14" s="18">
        <f t="shared" si="1"/>
        <v>3062</v>
      </c>
      <c r="N14" s="14"/>
      <c r="O14" s="14"/>
      <c r="P14" s="11"/>
      <c r="Q14" s="11"/>
    </row>
    <row r="15" spans="1:17" ht="12.75">
      <c r="A15" s="12">
        <v>9</v>
      </c>
      <c r="B15" s="101" t="s">
        <v>95</v>
      </c>
      <c r="C15" s="102"/>
      <c r="D15" s="13" t="s">
        <v>72</v>
      </c>
      <c r="E15" s="14" t="s">
        <v>60</v>
      </c>
      <c r="F15" s="18">
        <v>2073.75</v>
      </c>
      <c r="G15" s="14">
        <v>6</v>
      </c>
      <c r="H15" s="18">
        <f t="shared" si="0"/>
        <v>124.425</v>
      </c>
      <c r="I15" s="14">
        <v>20</v>
      </c>
      <c r="J15" s="19">
        <v>153</v>
      </c>
      <c r="K15" s="18"/>
      <c r="L15" s="14">
        <f>20*7/8</f>
        <v>17.5</v>
      </c>
      <c r="M15" s="18">
        <f t="shared" si="1"/>
        <v>2368.675</v>
      </c>
      <c r="N15" s="14"/>
      <c r="O15" s="49"/>
      <c r="P15" s="11"/>
      <c r="Q15" s="11"/>
    </row>
    <row r="16" spans="1:15" ht="30" customHeight="1">
      <c r="A16" s="12"/>
      <c r="B16" s="101"/>
      <c r="C16" s="102"/>
      <c r="D16" s="13"/>
      <c r="E16" s="14"/>
      <c r="F16" s="18">
        <f>SUM(F7:F15)</f>
        <v>20573.75</v>
      </c>
      <c r="G16" s="14"/>
      <c r="H16" s="18">
        <f>SUM(H7:H15)</f>
        <v>3729.625</v>
      </c>
      <c r="I16" s="14"/>
      <c r="J16" s="19">
        <f>SUM(J7:J15)</f>
        <v>1877.5</v>
      </c>
      <c r="K16" s="18">
        <f>SUM(K7:K15)</f>
        <v>241</v>
      </c>
      <c r="L16" s="14">
        <f>SUM(L7:L15)</f>
        <v>167.5</v>
      </c>
      <c r="M16" s="18">
        <f>SUM(M7:M15)</f>
        <v>26589.375</v>
      </c>
      <c r="N16" s="14"/>
      <c r="O16" s="14"/>
    </row>
    <row r="17" spans="1:13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2.75">
      <c r="A19" s="11"/>
      <c r="B19" s="11" t="s">
        <v>99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5" ht="12.75">
      <c r="A20" s="11"/>
      <c r="B20" s="10" t="s">
        <v>97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O20" s="11"/>
    </row>
    <row r="21" spans="1:15" ht="12.75">
      <c r="A21" s="11"/>
      <c r="B21" s="11" t="s">
        <v>22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O21" s="11"/>
    </row>
    <row r="22" spans="1:13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ht="12.75">
      <c r="D27" s="10"/>
    </row>
    <row r="28" ht="12.75">
      <c r="D28" s="10"/>
    </row>
    <row r="29" ht="12.75">
      <c r="D29" s="10"/>
    </row>
    <row r="30" ht="12.75">
      <c r="D30" s="10"/>
    </row>
    <row r="31" ht="12.75">
      <c r="D31" s="10"/>
    </row>
    <row r="32" ht="12.75">
      <c r="D32" s="10"/>
    </row>
    <row r="33" ht="12.75">
      <c r="D33" s="10"/>
    </row>
    <row r="34" ht="12.75">
      <c r="D34" s="10"/>
    </row>
  </sheetData>
  <sheetProtection/>
  <mergeCells count="24">
    <mergeCell ref="B13:C13"/>
    <mergeCell ref="B12:C12"/>
    <mergeCell ref="B7:C7"/>
    <mergeCell ref="K5:K6"/>
    <mergeCell ref="A5:A6"/>
    <mergeCell ref="G5:H5"/>
    <mergeCell ref="I5:J5"/>
    <mergeCell ref="B16:C16"/>
    <mergeCell ref="B14:C14"/>
    <mergeCell ref="B8:C8"/>
    <mergeCell ref="B9:C9"/>
    <mergeCell ref="E5:E6"/>
    <mergeCell ref="F5:F6"/>
    <mergeCell ref="B5:C6"/>
    <mergeCell ref="B15:C15"/>
    <mergeCell ref="B11:C11"/>
    <mergeCell ref="A1:O1"/>
    <mergeCell ref="B10:C10"/>
    <mergeCell ref="A2:O2"/>
    <mergeCell ref="A3:O3"/>
    <mergeCell ref="N5:O5"/>
    <mergeCell ref="D5:D6"/>
    <mergeCell ref="M5:M6"/>
    <mergeCell ref="L5:L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2020-07-09T09:45:00Z</dcterms:modified>
  <cp:category/>
  <cp:version/>
  <cp:contentType/>
  <cp:contentStatus/>
</cp:coreProperties>
</file>